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udlacekF\Desktop\"/>
    </mc:Choice>
  </mc:AlternateContent>
  <bookViews>
    <workbookView xWindow="0" yWindow="0" windowWidth="0" windowHeight="0"/>
  </bookViews>
  <sheets>
    <sheet name="Rekapitulace stavby" sheetId="1" r:id="rId1"/>
    <sheet name="2022-12-1.1-SO 01 - Stave..." sheetId="2" r:id="rId2"/>
    <sheet name="2022-12-1.2-SO 01 - Želez..." sheetId="3" r:id="rId3"/>
    <sheet name="2022-12-1.3-SO 01 - Vedle..." sheetId="4" r:id="rId4"/>
    <sheet name="Seznam figur" sheetId="5" r:id="rId5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'2022-12-1.1-SO 01 - Stave...'!$C$133:$K$346</definedName>
    <definedName name="_xlnm.Print_Area" localSheetId="1">'2022-12-1.1-SO 01 - Stave...'!$C$82:$J$113,'2022-12-1.1-SO 01 - Stave...'!$C$119:$J$346</definedName>
    <definedName name="_xlnm.Print_Titles" localSheetId="1">'2022-12-1.1-SO 01 - Stave...'!$133:$133</definedName>
    <definedName name="_xlnm._FilterDatabase" localSheetId="2" hidden="1">'2022-12-1.2-SO 01 - Želez...'!$C$122:$K$190</definedName>
    <definedName name="_xlnm.Print_Area" localSheetId="2">'2022-12-1.2-SO 01 - Želez...'!$C$82:$J$102,'2022-12-1.2-SO 01 - Želez...'!$C$108:$J$190</definedName>
    <definedName name="_xlnm.Print_Titles" localSheetId="2">'2022-12-1.2-SO 01 - Želez...'!$122:$122</definedName>
    <definedName name="_xlnm._FilterDatabase" localSheetId="3" hidden="1">'2022-12-1.3-SO 01 - Vedle...'!$C$128:$K$171</definedName>
    <definedName name="_xlnm.Print_Area" localSheetId="3">'2022-12-1.3-SO 01 - Vedle...'!$C$82:$J$108,'2022-12-1.3-SO 01 - Vedle...'!$C$114:$J$171</definedName>
    <definedName name="_xlnm.Print_Titles" localSheetId="3">'2022-12-1.3-SO 01 - Vedle...'!$128:$128</definedName>
    <definedName name="_xlnm.Print_Area" localSheetId="4">'Seznam figur'!$C$4:$G$56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P169"/>
  <c r="J39"/>
  <c r="J38"/>
  <c i="1" r="AY98"/>
  <c i="4" r="J37"/>
  <c i="1" r="AX98"/>
  <c i="4" r="BI170"/>
  <c r="BH170"/>
  <c r="BG170"/>
  <c r="BF170"/>
  <c r="T170"/>
  <c r="T169"/>
  <c r="R170"/>
  <c r="R169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BI146"/>
  <c r="BH146"/>
  <c r="BG146"/>
  <c r="BF146"/>
  <c r="T146"/>
  <c r="T145"/>
  <c r="R146"/>
  <c r="R145"/>
  <c r="P146"/>
  <c r="P145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91"/>
  <c r="E89"/>
  <c r="J26"/>
  <c r="E26"/>
  <c r="J126"/>
  <c r="J25"/>
  <c r="J23"/>
  <c r="E23"/>
  <c r="J125"/>
  <c r="J22"/>
  <c r="J20"/>
  <c r="E20"/>
  <c r="F126"/>
  <c r="J19"/>
  <c r="J17"/>
  <c r="E17"/>
  <c r="F125"/>
  <c r="J16"/>
  <c r="J14"/>
  <c r="J123"/>
  <c r="E7"/>
  <c r="E117"/>
  <c i="3" r="J39"/>
  <c r="J38"/>
  <c i="1" r="AY97"/>
  <c i="3" r="J37"/>
  <c i="1" r="AX97"/>
  <c i="3"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120"/>
  <c r="J19"/>
  <c r="J17"/>
  <c r="E17"/>
  <c r="F119"/>
  <c r="J16"/>
  <c r="J14"/>
  <c r="J117"/>
  <c r="E7"/>
  <c r="E85"/>
  <c i="2" r="J39"/>
  <c r="J38"/>
  <c i="1" r="AY96"/>
  <c i="2" r="J37"/>
  <c i="1" r="AX96"/>
  <c i="2"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T297"/>
  <c r="R298"/>
  <c r="R297"/>
  <c r="P298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F128"/>
  <c r="E126"/>
  <c r="F91"/>
  <c r="E89"/>
  <c r="J26"/>
  <c r="E26"/>
  <c r="J94"/>
  <c r="J25"/>
  <c r="J23"/>
  <c r="E23"/>
  <c r="J93"/>
  <c r="J22"/>
  <c r="J20"/>
  <c r="E20"/>
  <c r="F131"/>
  <c r="J19"/>
  <c r="J17"/>
  <c r="E17"/>
  <c r="F130"/>
  <c r="J16"/>
  <c r="J14"/>
  <c r="J91"/>
  <c r="E7"/>
  <c r="E122"/>
  <c i="1"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L90"/>
  <c r="AM90"/>
  <c r="AM89"/>
  <c r="L89"/>
  <c r="AM87"/>
  <c r="L87"/>
  <c r="L85"/>
  <c r="L84"/>
  <c i="2" r="J336"/>
  <c r="BK319"/>
  <c r="BK311"/>
  <c r="BK291"/>
  <c r="BK287"/>
  <c r="BK266"/>
  <c r="BK256"/>
  <c r="BK250"/>
  <c r="J244"/>
  <c r="BK232"/>
  <c r="J220"/>
  <c r="BK204"/>
  <c r="J189"/>
  <c r="BK161"/>
  <c r="J157"/>
  <c r="J149"/>
  <c r="J331"/>
  <c r="BK321"/>
  <c r="J298"/>
  <c r="J287"/>
  <c r="BK270"/>
  <c r="BK264"/>
  <c r="BK260"/>
  <c r="J254"/>
  <c r="BK225"/>
  <c r="BK220"/>
  <c r="BK214"/>
  <c r="J207"/>
  <c r="J159"/>
  <c r="BK149"/>
  <c r="J137"/>
  <c r="BK331"/>
  <c r="J329"/>
  <c r="BK317"/>
  <c r="J311"/>
  <c r="J305"/>
  <c r="BK298"/>
  <c r="J285"/>
  <c r="J277"/>
  <c r="BK272"/>
  <c r="BK258"/>
  <c r="BK248"/>
  <c r="BK242"/>
  <c r="J232"/>
  <c r="J216"/>
  <c r="J208"/>
  <c r="J198"/>
  <c r="BK189"/>
  <c r="BK172"/>
  <c r="J155"/>
  <c r="BK143"/>
  <c r="BK137"/>
  <c r="BK345"/>
  <c r="BK343"/>
  <c r="J341"/>
  <c r="J325"/>
  <c r="J323"/>
  <c r="BK313"/>
  <c r="BK305"/>
  <c r="BK301"/>
  <c r="J293"/>
  <c r="J279"/>
  <c r="BK262"/>
  <c r="J248"/>
  <c r="J234"/>
  <c r="J227"/>
  <c r="J211"/>
  <c r="BK208"/>
  <c r="J204"/>
  <c r="J200"/>
  <c r="J194"/>
  <c r="J172"/>
  <c r="J161"/>
  <c r="J145"/>
  <c r="J141"/>
  <c i="3" r="J142"/>
  <c r="BK138"/>
  <c r="BK126"/>
  <c r="BK189"/>
  <c r="BK176"/>
  <c r="J161"/>
  <c r="J152"/>
  <c r="BK146"/>
  <c r="BK152"/>
  <c r="J140"/>
  <c r="BK130"/>
  <c r="J183"/>
  <c r="J176"/>
  <c r="BK168"/>
  <c r="J155"/>
  <c r="J146"/>
  <c r="J136"/>
  <c r="J130"/>
  <c i="4" r="BK167"/>
  <c r="BK153"/>
  <c r="BK149"/>
  <c r="BK146"/>
  <c r="BK137"/>
  <c r="J133"/>
  <c r="BK170"/>
  <c r="BK166"/>
  <c r="BK159"/>
  <c r="BK156"/>
  <c r="BK140"/>
  <c r="BK135"/>
  <c r="J170"/>
  <c r="J166"/>
  <c r="J158"/>
  <c r="J153"/>
  <c r="J146"/>
  <c r="J134"/>
  <c i="2" r="BK339"/>
  <c r="BK325"/>
  <c r="J317"/>
  <c r="J301"/>
  <c r="BK281"/>
  <c r="J268"/>
  <c r="J264"/>
  <c r="BK252"/>
  <c r="J246"/>
  <c r="BK236"/>
  <c r="BK230"/>
  <c r="BK218"/>
  <c r="BK196"/>
  <c r="BK168"/>
  <c r="BK159"/>
  <c r="BK155"/>
  <c r="J343"/>
  <c r="BK323"/>
  <c r="BK309"/>
  <c r="J289"/>
  <c r="J283"/>
  <c r="J266"/>
  <c r="J258"/>
  <c r="BK238"/>
  <c r="BK222"/>
  <c r="J209"/>
  <c r="BK170"/>
  <c r="J164"/>
  <c r="J153"/>
  <c r="J147"/>
  <c r="BK336"/>
  <c r="J327"/>
  <c r="J313"/>
  <c r="J309"/>
  <c r="BK303"/>
  <c r="BK293"/>
  <c r="BK283"/>
  <c r="J281"/>
  <c r="BK274"/>
  <c r="BK268"/>
  <c r="J256"/>
  <c r="BK246"/>
  <c r="J240"/>
  <c r="BK234"/>
  <c r="J225"/>
  <c r="BK211"/>
  <c r="BK200"/>
  <c r="J196"/>
  <c r="BK175"/>
  <c r="BK157"/>
  <c r="BK145"/>
  <c r="J139"/>
  <c i="1" r="AS95"/>
  <c i="2" r="J295"/>
  <c r="BK285"/>
  <c r="J274"/>
  <c r="J252"/>
  <c r="J242"/>
  <c r="J230"/>
  <c r="J214"/>
  <c r="BK209"/>
  <c r="J206"/>
  <c r="BK202"/>
  <c r="J175"/>
  <c r="BK164"/>
  <c r="BK153"/>
  <c r="J143"/>
  <c i="3" r="BK144"/>
  <c r="BK140"/>
  <c r="J128"/>
  <c r="BK187"/>
  <c r="BK181"/>
  <c r="BK171"/>
  <c r="BK155"/>
  <c r="J148"/>
  <c r="BK142"/>
  <c r="J144"/>
  <c r="BK136"/>
  <c r="BK128"/>
  <c r="J189"/>
  <c r="J181"/>
  <c r="J171"/>
  <c r="BK158"/>
  <c r="J151"/>
  <c r="J138"/>
  <c r="BK132"/>
  <c r="J126"/>
  <c i="4" r="BK163"/>
  <c r="J143"/>
  <c r="BK134"/>
  <c r="BK164"/>
  <c r="BK158"/>
  <c r="BK154"/>
  <c r="BK139"/>
  <c r="J132"/>
  <c r="J167"/>
  <c r="J162"/>
  <c r="J156"/>
  <c r="J149"/>
  <c r="J139"/>
  <c i="2" r="BK329"/>
  <c r="BK307"/>
  <c r="BK277"/>
  <c r="BK254"/>
  <c r="BK240"/>
  <c r="J222"/>
  <c r="J202"/>
  <c r="J166"/>
  <c r="BK147"/>
  <c r="BK327"/>
  <c r="BK295"/>
  <c r="J272"/>
  <c r="J262"/>
  <c r="BK244"/>
  <c r="BK216"/>
  <c r="J168"/>
  <c r="J151"/>
  <c r="BK341"/>
  <c r="J319"/>
  <c r="J307"/>
  <c r="J291"/>
  <c r="BK279"/>
  <c r="J270"/>
  <c r="J250"/>
  <c r="J238"/>
  <c r="BK227"/>
  <c r="BK206"/>
  <c r="BK194"/>
  <c r="J170"/>
  <c r="BK141"/>
  <c r="J345"/>
  <c r="J339"/>
  <c r="J321"/>
  <c r="J303"/>
  <c r="BK289"/>
  <c r="J260"/>
  <c r="J236"/>
  <c r="J218"/>
  <c r="BK207"/>
  <c r="BK198"/>
  <c r="BK166"/>
  <c r="BK151"/>
  <c r="BK139"/>
  <c i="3" r="J132"/>
  <c r="BK183"/>
  <c r="J168"/>
  <c r="BK151"/>
  <c r="J158"/>
  <c r="J134"/>
  <c r="J187"/>
  <c r="BK161"/>
  <c r="BK148"/>
  <c r="BK134"/>
  <c i="4" r="J164"/>
  <c r="J159"/>
  <c r="J135"/>
  <c r="BK132"/>
  <c r="BK168"/>
  <c r="BK162"/>
  <c r="BK143"/>
  <c r="J137"/>
  <c r="J168"/>
  <c r="J163"/>
  <c r="J154"/>
  <c r="J140"/>
  <c r="BK133"/>
  <c i="2" l="1" r="T136"/>
  <c r="R163"/>
  <c r="P188"/>
  <c r="BK213"/>
  <c r="J213"/>
  <c r="J104"/>
  <c r="BK224"/>
  <c r="J224"/>
  <c r="J105"/>
  <c r="R229"/>
  <c r="P276"/>
  <c r="P300"/>
  <c r="P299"/>
  <c r="BK338"/>
  <c r="BK337"/>
  <c r="J337"/>
  <c r="J111"/>
  <c i="3" r="R125"/>
  <c r="R124"/>
  <c r="P157"/>
  <c i="2" r="R136"/>
  <c r="P163"/>
  <c r="R188"/>
  <c r="P213"/>
  <c r="P224"/>
  <c r="P229"/>
  <c r="T276"/>
  <c r="BK300"/>
  <c r="J300"/>
  <c r="J110"/>
  <c r="P338"/>
  <c r="P337"/>
  <c i="3" r="T125"/>
  <c r="T124"/>
  <c r="R157"/>
  <c i="4" r="T152"/>
  <c i="2" r="P136"/>
  <c r="P135"/>
  <c r="P134"/>
  <c i="1" r="AU96"/>
  <c i="2" r="BK163"/>
  <c r="J163"/>
  <c r="J101"/>
  <c r="T188"/>
  <c r="T213"/>
  <c r="T224"/>
  <c r="T229"/>
  <c r="R276"/>
  <c r="R300"/>
  <c r="R299"/>
  <c r="T338"/>
  <c r="T337"/>
  <c i="3" r="BK125"/>
  <c r="J125"/>
  <c r="J100"/>
  <c r="BK157"/>
  <c r="J157"/>
  <c r="J101"/>
  <c i="2" r="BK136"/>
  <c r="J136"/>
  <c r="J100"/>
  <c r="T163"/>
  <c r="BK188"/>
  <c r="J188"/>
  <c r="J103"/>
  <c r="R213"/>
  <c r="R224"/>
  <c r="BK229"/>
  <c r="J229"/>
  <c r="J106"/>
  <c r="BK276"/>
  <c r="J276"/>
  <c r="J107"/>
  <c r="T300"/>
  <c r="T299"/>
  <c r="R338"/>
  <c r="R337"/>
  <c i="3" r="P125"/>
  <c r="P124"/>
  <c r="P123"/>
  <c i="1" r="AU97"/>
  <c i="3" r="T157"/>
  <c i="4" r="BK131"/>
  <c r="J131"/>
  <c r="J100"/>
  <c r="P131"/>
  <c r="P130"/>
  <c r="R131"/>
  <c r="R130"/>
  <c r="T131"/>
  <c r="T130"/>
  <c r="BK152"/>
  <c r="J152"/>
  <c r="J105"/>
  <c r="P152"/>
  <c r="R152"/>
  <c r="BK161"/>
  <c r="J161"/>
  <c r="J106"/>
  <c r="P161"/>
  <c r="R161"/>
  <c r="T161"/>
  <c i="2" r="BK297"/>
  <c r="J297"/>
  <c r="J108"/>
  <c r="BK174"/>
  <c r="J174"/>
  <c r="J102"/>
  <c i="4" r="BK142"/>
  <c r="J142"/>
  <c r="J101"/>
  <c r="BK145"/>
  <c r="J145"/>
  <c r="J102"/>
  <c r="BK148"/>
  <c r="J148"/>
  <c r="J103"/>
  <c r="BK169"/>
  <c r="J169"/>
  <c r="J107"/>
  <c i="3" r="BK124"/>
  <c r="J124"/>
  <c r="J99"/>
  <c i="4" r="F93"/>
  <c r="F94"/>
  <c r="BE132"/>
  <c r="BE139"/>
  <c r="BE140"/>
  <c r="BE149"/>
  <c r="BE154"/>
  <c r="BE168"/>
  <c r="BE170"/>
  <c r="J93"/>
  <c r="J94"/>
  <c r="BE134"/>
  <c r="BE137"/>
  <c r="BE153"/>
  <c r="BE156"/>
  <c r="BE158"/>
  <c r="BE163"/>
  <c r="BE164"/>
  <c r="BE167"/>
  <c r="E85"/>
  <c r="J91"/>
  <c r="BE133"/>
  <c r="BE135"/>
  <c r="BE143"/>
  <c r="BE146"/>
  <c r="BE159"/>
  <c r="BE162"/>
  <c r="BE166"/>
  <c i="2" r="BK299"/>
  <c r="J299"/>
  <c r="J109"/>
  <c r="J338"/>
  <c r="J112"/>
  <c i="3" r="J93"/>
  <c r="E111"/>
  <c r="BE126"/>
  <c r="BE130"/>
  <c r="BE132"/>
  <c r="BE144"/>
  <c r="BE146"/>
  <c r="BE155"/>
  <c r="BE161"/>
  <c r="BE168"/>
  <c r="BE181"/>
  <c r="F93"/>
  <c r="F94"/>
  <c r="J120"/>
  <c r="BE128"/>
  <c r="BE151"/>
  <c r="BE142"/>
  <c r="BE148"/>
  <c r="BE152"/>
  <c r="BE158"/>
  <c r="BE171"/>
  <c r="BE176"/>
  <c r="BE183"/>
  <c r="BE187"/>
  <c r="BE189"/>
  <c r="J91"/>
  <c r="BE134"/>
  <c r="BE136"/>
  <c r="BE138"/>
  <c r="BE140"/>
  <c i="2" r="F93"/>
  <c r="F94"/>
  <c r="J130"/>
  <c r="BE139"/>
  <c r="BE145"/>
  <c r="BE147"/>
  <c r="BE153"/>
  <c r="BE157"/>
  <c r="BE168"/>
  <c r="BE194"/>
  <c r="BE207"/>
  <c r="BE214"/>
  <c r="BE222"/>
  <c r="BE234"/>
  <c r="BE236"/>
  <c r="BE238"/>
  <c r="BE244"/>
  <c r="BE250"/>
  <c r="BE254"/>
  <c r="BE256"/>
  <c r="BE266"/>
  <c r="BE268"/>
  <c r="BE270"/>
  <c r="BE279"/>
  <c r="BE285"/>
  <c r="BE289"/>
  <c r="BE291"/>
  <c r="BE298"/>
  <c r="BE313"/>
  <c r="BE319"/>
  <c r="BE327"/>
  <c r="BE329"/>
  <c r="BE331"/>
  <c r="BE343"/>
  <c r="BE345"/>
  <c r="J128"/>
  <c r="J131"/>
  <c r="BE149"/>
  <c r="BE151"/>
  <c r="BE159"/>
  <c r="BE161"/>
  <c r="BE166"/>
  <c r="BE202"/>
  <c r="BE209"/>
  <c r="BE211"/>
  <c r="BE218"/>
  <c r="BE220"/>
  <c r="BE230"/>
  <c r="BE252"/>
  <c r="BE258"/>
  <c r="BE260"/>
  <c r="BE264"/>
  <c r="BE281"/>
  <c r="BE293"/>
  <c r="BE305"/>
  <c r="BE323"/>
  <c r="BE325"/>
  <c r="E85"/>
  <c r="BE141"/>
  <c r="BE155"/>
  <c r="BE172"/>
  <c r="BE175"/>
  <c r="BE189"/>
  <c r="BE196"/>
  <c r="BE200"/>
  <c r="BE204"/>
  <c r="BE227"/>
  <c r="BE232"/>
  <c r="BE240"/>
  <c r="BE246"/>
  <c r="BE248"/>
  <c r="BE274"/>
  <c r="BE287"/>
  <c r="BE301"/>
  <c r="BE307"/>
  <c r="BE311"/>
  <c r="BE317"/>
  <c r="BE336"/>
  <c r="BE339"/>
  <c r="BE137"/>
  <c r="BE143"/>
  <c r="BE164"/>
  <c r="BE170"/>
  <c r="BE198"/>
  <c r="BE206"/>
  <c r="BE208"/>
  <c r="BE216"/>
  <c r="BE225"/>
  <c r="BE242"/>
  <c r="BE262"/>
  <c r="BE272"/>
  <c r="BE277"/>
  <c r="BE283"/>
  <c r="BE295"/>
  <c r="BE303"/>
  <c r="BE309"/>
  <c r="BE321"/>
  <c r="BE341"/>
  <c r="F38"/>
  <c i="1" r="BC96"/>
  <c i="3" r="F39"/>
  <c i="1" r="BD97"/>
  <c i="4" r="F39"/>
  <c i="1" r="BD98"/>
  <c i="4" r="J36"/>
  <c i="1" r="AW98"/>
  <c i="2" r="F36"/>
  <c i="1" r="BA96"/>
  <c i="3" r="F36"/>
  <c i="1" r="BA97"/>
  <c i="3" r="J36"/>
  <c i="1" r="AW97"/>
  <c i="4" r="F38"/>
  <c i="1" r="BC98"/>
  <c i="4" r="F37"/>
  <c i="1" r="BB98"/>
  <c i="2" r="J36"/>
  <c i="1" r="AW96"/>
  <c i="3" r="F37"/>
  <c i="1" r="BB97"/>
  <c i="3" r="F38"/>
  <c i="1" r="BC97"/>
  <c i="4" r="F36"/>
  <c i="1" r="BA98"/>
  <c r="AS94"/>
  <c i="2" r="F37"/>
  <c i="1" r="BB96"/>
  <c i="2" r="F39"/>
  <c i="1" r="BD96"/>
  <c i="4" l="1" r="P151"/>
  <c i="3" r="T123"/>
  <c i="4" r="T151"/>
  <c r="T129"/>
  <c i="2" r="R135"/>
  <c r="R134"/>
  <c i="4" r="R151"/>
  <c r="R129"/>
  <c r="P129"/>
  <c i="1" r="AU98"/>
  <c i="3" r="R123"/>
  <c i="2" r="T135"/>
  <c r="T134"/>
  <c r="BK135"/>
  <c r="J135"/>
  <c r="J99"/>
  <c i="4" r="BK130"/>
  <c r="J130"/>
  <c r="J99"/>
  <c r="BK151"/>
  <c r="J151"/>
  <c r="J104"/>
  <c i="3" r="BK123"/>
  <c r="J123"/>
  <c r="J98"/>
  <c i="2" r="BK134"/>
  <c r="J134"/>
  <c r="J98"/>
  <c i="1" r="AU95"/>
  <c r="AU94"/>
  <c i="2" r="F35"/>
  <c i="1" r="AZ96"/>
  <c i="2" r="J35"/>
  <c i="1" r="AV96"/>
  <c r="AT96"/>
  <c i="3" r="F35"/>
  <c i="1" r="AZ97"/>
  <c i="4" r="J35"/>
  <c i="1" r="AV98"/>
  <c r="AT98"/>
  <c r="BA95"/>
  <c r="AW95"/>
  <c i="3" r="J35"/>
  <c i="1" r="AV97"/>
  <c r="AT97"/>
  <c r="BD95"/>
  <c r="BD94"/>
  <c r="W36"/>
  <c i="4" r="F35"/>
  <c i="1" r="AZ98"/>
  <c r="BC95"/>
  <c r="AY95"/>
  <c r="BB95"/>
  <c r="BB94"/>
  <c r="AX94"/>
  <c i="4" l="1" r="BK129"/>
  <c r="J129"/>
  <c r="J98"/>
  <c i="1" r="AZ95"/>
  <c r="AV95"/>
  <c r="AT95"/>
  <c i="2" r="J32"/>
  <c i="1" r="AG96"/>
  <c r="BC94"/>
  <c r="W35"/>
  <c r="BA94"/>
  <c r="W33"/>
  <c r="AX95"/>
  <c i="3" r="J32"/>
  <c i="1" r="AG97"/>
  <c r="AN97"/>
  <c r="W34"/>
  <c i="3" l="1" r="J41"/>
  <c i="2" r="J41"/>
  <c i="1" r="AN96"/>
  <c i="4" r="J32"/>
  <c i="1" r="AG98"/>
  <c r="AG95"/>
  <c r="AG94"/>
  <c r="AK26"/>
  <c r="AW94"/>
  <c r="AK33"/>
  <c r="AY94"/>
  <c r="AZ94"/>
  <c i="4" l="1" r="J41"/>
  <c i="1" r="AN95"/>
  <c r="AN98"/>
  <c r="AG103"/>
  <c r="CD103"/>
  <c r="AG104"/>
  <c r="CD104"/>
  <c r="AG101"/>
  <c r="CD101"/>
  <c r="AG102"/>
  <c r="AV102"/>
  <c r="BY102"/>
  <c r="AV94"/>
  <c l="1" r="CD102"/>
  <c r="AV103"/>
  <c r="BY103"/>
  <c r="W32"/>
  <c r="AG100"/>
  <c r="AK27"/>
  <c r="AK29"/>
  <c r="AT94"/>
  <c r="AN94"/>
  <c r="AV104"/>
  <c r="BY104"/>
  <c r="AN102"/>
  <c r="AV101"/>
  <c r="BY101"/>
  <c l="1" r="AK32"/>
  <c r="AG106"/>
  <c r="AN104"/>
  <c r="AN101"/>
  <c r="AN103"/>
  <c l="1" r="AK38"/>
  <c r="AN100"/>
  <c l="1" r="AN10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<sst xmlns="http://schemas.openxmlformats.org/spreadsheetml/2006/main">
  <si>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</si>
  <si>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</si>
  <si>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</si>
  <si>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</si>
  <si>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</si>
  <si>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{1a83909c-8bb2-4115-b138-690fec915983}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</si>
  <si>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</si>
  <si>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</si>
  <si>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</si>
  <si>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</si>
  <si>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</si>
  <si>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</si>
  <si>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</si>
  <si>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</si>
  <si>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2022/12/Canka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</si>
  <si>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</si>
  <si>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</si>
  <si>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na trati 1561</t>
  </si>
  <si>
    <t>KSO:</t>
  </si>
  <si>
    <t>CC-CZ:</t>
  </si>
  <si>
    <t>Místo:</t>
  </si>
  <si>
    <t xml:space="preserve"> </t>
  </si>
  <si>
    <t>Datum:</t>
  </si>
  <si>
    <t>12. 12. 2022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</si>
  <si>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</si>
  <si>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</si>
  <si>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</si>
  <si>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</si>
  <si>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</si>
  <si>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</si>
  <si>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</si>
  <si>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</si>
  <si>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</si>
  <si>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</si>
  <si>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</si>
  <si>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</si>
  <si>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</si>
  <si>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</si>
  <si>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</si>
  <si>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</si>
  <si>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</si>
  <si>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</si>
  <si>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</si>
  <si>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</si>
  <si>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</si>
  <si>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</si>
  <si>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</si>
  <si>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</si>
  <si>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</si>
  <si>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</si>
  <si>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</si>
  <si>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</si>
  <si>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</si>
  <si>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</si>
  <si>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</si>
  <si>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</si>
  <si>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</si>
  <si>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</si>
  <si>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</si>
  <si>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</si>
  <si>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</si>
  <si>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</si>
  <si>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</si>
  <si>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</si>
  <si>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</si>
  <si>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</si>
  <si>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</si>
  <si>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</si>
  <si>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</si>
  <si>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</si>
  <si>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</si>
  <si>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</si>
  <si>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</si>
  <si>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</si>
  <si>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</si>
  <si>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</si>
  <si>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</si>
  <si>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</si>
  <si>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</si>
  <si>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2022/12/SO 01</t>
  </si>
  <si>
    <t>Most v km 37,233</t>
  </si>
  <si>
    <t>STA</t>
  </si>
  <si>
    <t>1</t>
  </si>
  <si>
    <t>{2edd2dc1-e015-4458-90f8-f3ff1c1d2857}</t>
  </si>
  <si>
    <t>2</t>
  </si>
  <si>
    <t>/</t>
  </si>
  <si>
    <t>2022/12/1.1/SO 01</t>
  </si>
  <si>
    <t>Stavební část</t>
  </si>
  <si>
    <t>Soupis</t>
  </si>
  <si>
    <t>{2419ff6f-b943-426c-b013-9579f03212c0}</t>
  </si>
  <si>
    <t>2022/12/1.2/SO 01</t>
  </si>
  <si>
    <t>Železniční svršek</t>
  </si>
  <si>
    <t>{4469ade2-16f6-4276-ae17-cffa7941cb4b}</t>
  </si>
  <si>
    <t>2022/12/1.3/SO 01</t>
  </si>
  <si>
    <t>Vedlejší rozpočtové náklady</t>
  </si>
  <si>
    <t>{2981562e-f030-4d4d-bbf6-b54b83d561d1}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</si>
  <si>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</si>
  <si>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</si>
  <si>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</si>
  <si>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</si>
  <si>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</si>
  <si>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</si>
  <si>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</si>
  <si>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</si>
  <si>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</si>
  <si>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DOP1</t>
  </si>
  <si>
    <t>25,66</t>
  </si>
  <si>
    <t>DOP2</t>
  </si>
  <si>
    <t>48,03</t>
  </si>
  <si>
    <t>KRYCÍ LIST SOUPISU PRACÍ</t>
  </si>
  <si>
    <t>DOP3</t>
  </si>
  <si>
    <t>49,5</t>
  </si>
  <si>
    <t>O1</t>
  </si>
  <si>
    <t>84,364</t>
  </si>
  <si>
    <t>PAN1</t>
  </si>
  <si>
    <t>330</t>
  </si>
  <si>
    <t>S1</t>
  </si>
  <si>
    <t>70,63</t>
  </si>
  <si>
    <t>Objekt:</t>
  </si>
  <si>
    <t>ZB1</t>
  </si>
  <si>
    <t>19,212</t>
  </si>
  <si>
    <t>2022/12/SO 01 - Most v km 37,233</t>
  </si>
  <si>
    <t>Soupis:</t>
  </si>
  <si>
    <t>2022/12/1.1/SO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</si>
  <si>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</si>
  <si>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</si>
  <si>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</si>
  <si>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</si>
  <si>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</si>
  <si>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</si>
  <si>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</si>
  <si>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</si>
  <si>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</si>
  <si>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</si>
  <si>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</si>
  <si>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</si>
  <si>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</si>
  <si>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</si>
  <si>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</si>
  <si>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</si>
  <si>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</si>
  <si>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</si>
  <si>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</si>
  <si>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</si>
  <si>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</si>
  <si>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</si>
  <si>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</si>
  <si>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</si>
  <si>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</si>
  <si>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</si>
  <si>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</si>
  <si>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</si>
  <si>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</si>
  <si>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</si>
  <si>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</si>
  <si>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</si>
  <si>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</si>
  <si>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</si>
  <si>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</si>
  <si>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</si>
  <si>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</si>
  <si>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</si>
  <si>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</si>
  <si>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</si>
  <si>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4</t>
  </si>
  <si>
    <t>-624223052</t>
  </si>
  <si>
    <t>VV</t>
  </si>
  <si>
    <t>200</t>
  </si>
  <si>
    <t>111211101</t>
  </si>
  <si>
    <t>Odstranění křovin a stromů průměru kmene do 100 mm i s kořeny sklonu terénu do 1:5 ručně</t>
  </si>
  <si>
    <t>-932971644</t>
  </si>
  <si>
    <t>3</t>
  </si>
  <si>
    <t>111301111</t>
  </si>
  <si>
    <t>Sejmutí drnu tl do 100 mm s přemístěním do 50 m nebo naložením na dopravní prostředek</t>
  </si>
  <si>
    <t>260597462</t>
  </si>
  <si>
    <t>112101104</t>
  </si>
  <si>
    <t>Odstranění stromů listnatých průměru kmene přes 700 do 900 mm</t>
  </si>
  <si>
    <t>kus</t>
  </si>
  <si>
    <t>-806908730</t>
  </si>
  <si>
    <t>5</t>
  </si>
  <si>
    <t>113151111</t>
  </si>
  <si>
    <t>Rozebrání zpevněných ploch ze silničních dílců</t>
  </si>
  <si>
    <t>59343455</t>
  </si>
  <si>
    <t>6</t>
  </si>
  <si>
    <t>113152112</t>
  </si>
  <si>
    <t>Odstranění podkladů zpevněných ploch z kameniva drceného</t>
  </si>
  <si>
    <t>m3</t>
  </si>
  <si>
    <t>478670120</t>
  </si>
  <si>
    <t>PAN1*0,15</t>
  </si>
  <si>
    <t>7</t>
  </si>
  <si>
    <t>119001421.1</t>
  </si>
  <si>
    <t>Dočasné zajištění kabelů a kabelových tratí ze 3 volně ložených kabelů</t>
  </si>
  <si>
    <t>m</t>
  </si>
  <si>
    <t>-532841352</t>
  </si>
  <si>
    <t>20</t>
  </si>
  <si>
    <t>8</t>
  </si>
  <si>
    <t>122352501</t>
  </si>
  <si>
    <t>Odkopávky a prokopávky nezapažené pro spodní stavbu železnic v hornině třídy těžitelnosti II skupiny 4 objem do 100 m3 strojně</t>
  </si>
  <si>
    <t>-2137000590</t>
  </si>
  <si>
    <t>84,364 "odměřeno v PD"</t>
  </si>
  <si>
    <t>9</t>
  </si>
  <si>
    <t>122352508</t>
  </si>
  <si>
    <t>Příplatek k odkopávkám nezapaženým pro spodní stavbu železnic v hornině třídy těžitelnosti II skupiny 4 za ztížení při rekonstrukci</t>
  </si>
  <si>
    <t>-1191534207</t>
  </si>
  <si>
    <t>10</t>
  </si>
  <si>
    <t>162202111</t>
  </si>
  <si>
    <t>Vodorovné přemístění drnu bez naložení se složením přes 50 do 100 m</t>
  </si>
  <si>
    <t>53567233</t>
  </si>
  <si>
    <t>11</t>
  </si>
  <si>
    <t>162751117</t>
  </si>
  <si>
    <t>Vodorovné přemístění do 10000 m výkopku/sypaniny z horniny třídy těžitelnosti I, skupiny 1 až 3</t>
  </si>
  <si>
    <t>-1847681150</t>
  </si>
  <si>
    <t>O1+DOP3</t>
  </si>
  <si>
    <t>12</t>
  </si>
  <si>
    <t>162751119</t>
  </si>
  <si>
    <t>Příplatek k vodorovnému přemístění výkopku/sypaniny z horniny třídy těžitelnosti I, skupiny 1 až 3 ZKD 1000 m přes 10000 m</t>
  </si>
  <si>
    <t>1018070692</t>
  </si>
  <si>
    <t>O1*32</t>
  </si>
  <si>
    <t>13</t>
  </si>
  <si>
    <t>182251101</t>
  </si>
  <si>
    <t>Svahování násypů strojně</t>
  </si>
  <si>
    <t>1250460203</t>
  </si>
  <si>
    <t>300</t>
  </si>
  <si>
    <t>Zakládání</t>
  </si>
  <si>
    <t>14</t>
  </si>
  <si>
    <t>212311111R</t>
  </si>
  <si>
    <t>Výústění příčného odvodnění mostu</t>
  </si>
  <si>
    <t>1182792558</t>
  </si>
  <si>
    <t>2*2</t>
  </si>
  <si>
    <t>212795111</t>
  </si>
  <si>
    <t>Příčné odvodnění mostní opěry z plastových trub DN 160 včetně podkladního betonu, štěrkového obsypu</t>
  </si>
  <si>
    <t>1189610780</t>
  </si>
  <si>
    <t>2*7</t>
  </si>
  <si>
    <t>16</t>
  </si>
  <si>
    <t>291111111</t>
  </si>
  <si>
    <t>Podklad pro zpevněné plochy z kameniva drceného 0 až 63 mm</t>
  </si>
  <si>
    <t>1085811670</t>
  </si>
  <si>
    <t>17</t>
  </si>
  <si>
    <t>291211111</t>
  </si>
  <si>
    <t>Zřízení plochy ze silničních panelů do lože tl 50 mm z kameniva</t>
  </si>
  <si>
    <t>-1954240191</t>
  </si>
  <si>
    <t>22*15</t>
  </si>
  <si>
    <t>18</t>
  </si>
  <si>
    <t>M</t>
  </si>
  <si>
    <t>59381006</t>
  </si>
  <si>
    <t>panel silniční 3,00x1,00x0,215m</t>
  </si>
  <si>
    <t>-1435444537</t>
  </si>
  <si>
    <t>110 "pronájem použitých panelů"</t>
  </si>
  <si>
    <t>Svislé a kompletní konstrukce</t>
  </si>
  <si>
    <t>19</t>
  </si>
  <si>
    <t>320101114R</t>
  </si>
  <si>
    <t>Osazení betonových a železobetonových prefabrikátů hmotnosti přes 10000 kg</t>
  </si>
  <si>
    <t>-2062552149</t>
  </si>
  <si>
    <t>4,3 "ůložný práh 1"</t>
  </si>
  <si>
    <t>4,3 "úložný práh 2"</t>
  </si>
  <si>
    <t>4,3 "úložný práh 3"</t>
  </si>
  <si>
    <t>4,3 "úložný práh 4"</t>
  </si>
  <si>
    <t>5,1 "nosná konstrukce mostovky 1"</t>
  </si>
  <si>
    <t>5,7 "nosná konstrukce mostovky 2"</t>
  </si>
  <si>
    <t>5,1 "nosná konstrukce mostovky 3"</t>
  </si>
  <si>
    <t>5,6 "křídlo 1"</t>
  </si>
  <si>
    <t>5,6 "křídlo 2"</t>
  </si>
  <si>
    <t>5,6 "křídlo 3"</t>
  </si>
  <si>
    <t>5,6 "křídlo 4"</t>
  </si>
  <si>
    <t>Součet</t>
  </si>
  <si>
    <t>Vodorovné konstrukce</t>
  </si>
  <si>
    <t>421941521</t>
  </si>
  <si>
    <t>Demontáž podlahových plechů bez výztuh na mostech</t>
  </si>
  <si>
    <t>1231118828</t>
  </si>
  <si>
    <t>5*1,1 "středová podlaha"</t>
  </si>
  <si>
    <t>5*2*0,3 "plechy po hlavách"</t>
  </si>
  <si>
    <t>5*2*1,25 "chodníky"</t>
  </si>
  <si>
    <t>451315127</t>
  </si>
  <si>
    <t>Podkladní nebo výplňová vrstva z betonu C 25/30 tl do 150 mm</t>
  </si>
  <si>
    <t>1161466728</t>
  </si>
  <si>
    <t>2*4,2*5 "podkladní beton v přechodových oblastech"</t>
  </si>
  <si>
    <t>22</t>
  </si>
  <si>
    <t>451475121</t>
  </si>
  <si>
    <t>Podkladní vrstva plastbetonová samonivelační první vrstva tl 10 mm</t>
  </si>
  <si>
    <t>-681810128</t>
  </si>
  <si>
    <t>16*0,26*0,24</t>
  </si>
  <si>
    <t>23</t>
  </si>
  <si>
    <t>451475122</t>
  </si>
  <si>
    <t>Podkladní vrstva plastbetonová samonivelační každá další vrstva tl 10 mm</t>
  </si>
  <si>
    <t>-1564392811</t>
  </si>
  <si>
    <t>24</t>
  </si>
  <si>
    <t>457311118</t>
  </si>
  <si>
    <t>Vyrovnávací nebo spádový beton C 30/37 včetně úpravy povrchu</t>
  </si>
  <si>
    <t>-1255048323</t>
  </si>
  <si>
    <t xml:space="preserve"> 2*1,2*5,04*0,1 "vyrovnávací beton pod úložný práh"</t>
  </si>
  <si>
    <t>25</t>
  </si>
  <si>
    <t>457451134</t>
  </si>
  <si>
    <t>Ochranná betonová vrstva na izolaci přesýpaných objektů tl 60 mm s výztuží sítí beton C 30/37</t>
  </si>
  <si>
    <t>-228841190</t>
  </si>
  <si>
    <t>6,3*5</t>
  </si>
  <si>
    <t>26</t>
  </si>
  <si>
    <t>458501112</t>
  </si>
  <si>
    <t>Výplňové klíny za opěrou z kameniva drceného hutněného po vrstvách</t>
  </si>
  <si>
    <t>-1611191270</t>
  </si>
  <si>
    <t>83,267 "odměřeno v PD"</t>
  </si>
  <si>
    <t>27</t>
  </si>
  <si>
    <t>59383501R</t>
  </si>
  <si>
    <t>Prefabrikované mostní dílce - úložné prahy</t>
  </si>
  <si>
    <t>ks</t>
  </si>
  <si>
    <t>344008157</t>
  </si>
  <si>
    <t>28</t>
  </si>
  <si>
    <t>59383511R</t>
  </si>
  <si>
    <t>Prefabrikované mostní dílce - desky mostovky</t>
  </si>
  <si>
    <t>1505943951</t>
  </si>
  <si>
    <t>29</t>
  </si>
  <si>
    <t>59383521R</t>
  </si>
  <si>
    <t>Prefabrikované mostní dílce - křídla</t>
  </si>
  <si>
    <t>-828842473</t>
  </si>
  <si>
    <t>30</t>
  </si>
  <si>
    <t>XM43-J101</t>
  </si>
  <si>
    <t>Příjezd, pronájem jeřábu pro vkládání prefabrikátů včetně montáže a demontáže jeřábu</t>
  </si>
  <si>
    <t>-895063211</t>
  </si>
  <si>
    <t>1 "nájezd pro vložení prefabrikátů"</t>
  </si>
  <si>
    <t>31</t>
  </si>
  <si>
    <t>XM43-J102</t>
  </si>
  <si>
    <t>Výkony jeřábů při vkládání prefabrikátů včetně zavěšení a uložení na plochu či vozidlo</t>
  </si>
  <si>
    <t>hod</t>
  </si>
  <si>
    <t>-16990703</t>
  </si>
  <si>
    <t>2*8"nakládka prefabrikátů na žel. vozy a vložení prefabrikátů do stavebního otvoru"</t>
  </si>
  <si>
    <t>Komunikace pozemní</t>
  </si>
  <si>
    <t>32</t>
  </si>
  <si>
    <t>511501255</t>
  </si>
  <si>
    <t>Zřízení kolejového lože z drceného kameniva</t>
  </si>
  <si>
    <t>1757489769</t>
  </si>
  <si>
    <t>"zpětné vrácení kolejového lože"66,570</t>
  </si>
  <si>
    <t>33</t>
  </si>
  <si>
    <t>512531111</t>
  </si>
  <si>
    <t>Odstranění kolejového lože z kameniva po rozebrání koleje</t>
  </si>
  <si>
    <t>1560394338</t>
  </si>
  <si>
    <t>31,7*2,1</t>
  </si>
  <si>
    <t>34</t>
  </si>
  <si>
    <t>521272215</t>
  </si>
  <si>
    <t>Demontáž mostnic s odsunem hmot mimo objekt mostu</t>
  </si>
  <si>
    <t>-368027932</t>
  </si>
  <si>
    <t>35</t>
  </si>
  <si>
    <t>521283221</t>
  </si>
  <si>
    <t>Demontáž pozednic včetně odstranění štěrkového podsypu</t>
  </si>
  <si>
    <t>-230076421</t>
  </si>
  <si>
    <t>36</t>
  </si>
  <si>
    <t>564871011</t>
  </si>
  <si>
    <t>Podklad ze štěrkodrtě ŠD plochy do 100 m2 tl 250 mm</t>
  </si>
  <si>
    <t>-964416529</t>
  </si>
  <si>
    <t>2*4,2*4,9*2</t>
  </si>
  <si>
    <t>Úpravy povrchů, podlahy a osazování výplní</t>
  </si>
  <si>
    <t>37</t>
  </si>
  <si>
    <t>624631222</t>
  </si>
  <si>
    <t>Tmelení silikonovým tmelem spár prefabrikovaných dílců š přes 15 do 20 mm včetně penetrace</t>
  </si>
  <si>
    <t>-1739339989</t>
  </si>
  <si>
    <t>6*6,3+6*6,74</t>
  </si>
  <si>
    <t>38</t>
  </si>
  <si>
    <t>628613222</t>
  </si>
  <si>
    <t>Protikorozní ochrana OK mostu II.tř.- základní a podkladní epoxidový, vrchní PU nátěr bez metalizace</t>
  </si>
  <si>
    <t>1068440277</t>
  </si>
  <si>
    <t>30,45</t>
  </si>
  <si>
    <t>Ostatní konstrukce a práce, bourání</t>
  </si>
  <si>
    <t>39</t>
  </si>
  <si>
    <t>911121211</t>
  </si>
  <si>
    <t>Výroba ocelového zábradli při opravách mostů</t>
  </si>
  <si>
    <t>-98647771</t>
  </si>
  <si>
    <t>13,42*2</t>
  </si>
  <si>
    <t>40</t>
  </si>
  <si>
    <t>911121311</t>
  </si>
  <si>
    <t>Montáž ocelového zábradli při opravách mostů</t>
  </si>
  <si>
    <t>1827133654</t>
  </si>
  <si>
    <t>41</t>
  </si>
  <si>
    <t>13010428</t>
  </si>
  <si>
    <t>úhelník ocelový rovnostranný jakost S235JR (11 375) 70x70x6mm</t>
  </si>
  <si>
    <t>t</t>
  </si>
  <si>
    <t>2109168200</t>
  </si>
  <si>
    <t>6*26,84*6,4/1000*1,03 "madla"</t>
  </si>
  <si>
    <t>42</t>
  </si>
  <si>
    <t>13010434</t>
  </si>
  <si>
    <t>úhelník ocelový rovnostranný jakost S235JR (11 375) 80x80x8mm</t>
  </si>
  <si>
    <t>-1164106159</t>
  </si>
  <si>
    <t>20*1,108*9,66/1000*1,03 "sloupky"</t>
  </si>
  <si>
    <t>43</t>
  </si>
  <si>
    <t>13611228</t>
  </si>
  <si>
    <t>plech ocelový hladký jakost S235JR tl 10mm tabule</t>
  </si>
  <si>
    <t>-1699157923</t>
  </si>
  <si>
    <t>20*0,24*0,22*80/1000*1,03</t>
  </si>
  <si>
    <t>44</t>
  </si>
  <si>
    <t>941121111</t>
  </si>
  <si>
    <t>Montáž lešení řadového trubkového těžkého s podlahami zatížení do 300 kg/m2 š přes 1,5 do 1,8 m v do 10 m</t>
  </si>
  <si>
    <t>-479539187</t>
  </si>
  <si>
    <t>2*(6*3)</t>
  </si>
  <si>
    <t>45</t>
  </si>
  <si>
    <t>941121211</t>
  </si>
  <si>
    <t>Příplatek k lešení řadovému trubkovému těžkému s podlahami š 1,5 m v 10 m za první a ZKD den použití</t>
  </si>
  <si>
    <t>-1157966468</t>
  </si>
  <si>
    <t>36*30</t>
  </si>
  <si>
    <t>46</t>
  </si>
  <si>
    <t>941121811</t>
  </si>
  <si>
    <t>Demontáž lešení řadového trubkového těžkého s podlahami zatížení do 300 kg/m2 š přes 1,2 do 1,5 m v do 10 m</t>
  </si>
  <si>
    <t>-420016614</t>
  </si>
  <si>
    <t>47</t>
  </si>
  <si>
    <t>962021112</t>
  </si>
  <si>
    <t>Bourání mostních zdí a pilířů z kamene</t>
  </si>
  <si>
    <t>575159897</t>
  </si>
  <si>
    <t>K1</t>
  </si>
  <si>
    <t>12,83 "části původních křídel - odměřeno v PD"</t>
  </si>
  <si>
    <t>48</t>
  </si>
  <si>
    <t>962051111</t>
  </si>
  <si>
    <t>Bourání mostních zdí a pilířů z ŽB</t>
  </si>
  <si>
    <t>64</t>
  </si>
  <si>
    <t>-1104738669</t>
  </si>
  <si>
    <t>19,212 "původní úložné prahy - odměřeno v PD"</t>
  </si>
  <si>
    <t>49</t>
  </si>
  <si>
    <t>963071122</t>
  </si>
  <si>
    <t>Demontáž ocelových prvků mostů nýtovaných přes 100 kg</t>
  </si>
  <si>
    <t>kg</t>
  </si>
  <si>
    <t>1975004974</t>
  </si>
  <si>
    <t>5200</t>
  </si>
  <si>
    <t>50</t>
  </si>
  <si>
    <t>966075141</t>
  </si>
  <si>
    <t>Odstranění kovového zábradlí vcelku</t>
  </si>
  <si>
    <t>-1397117534</t>
  </si>
  <si>
    <t>51</t>
  </si>
  <si>
    <t>977212121</t>
  </si>
  <si>
    <t>Řezání konstrukcí z kamene, cihel nebo tvárnic diamantovým lanem</t>
  </si>
  <si>
    <t>845821890</t>
  </si>
  <si>
    <t>2*1,7*7,105</t>
  </si>
  <si>
    <t>52</t>
  </si>
  <si>
    <t>985131111</t>
  </si>
  <si>
    <t>Očištění ploch stěn, rubu kleneb a podlah tlakovou vodou</t>
  </si>
  <si>
    <t>36618455</t>
  </si>
  <si>
    <t>70,63 "odměřeno v PD"</t>
  </si>
  <si>
    <t>53</t>
  </si>
  <si>
    <t>985131211</t>
  </si>
  <si>
    <t>Očištění ploch stěn, rubu kleneb a podlah sušeným křemičitým pískem</t>
  </si>
  <si>
    <t>-2030901580</t>
  </si>
  <si>
    <t>54</t>
  </si>
  <si>
    <t>985142212</t>
  </si>
  <si>
    <t>Vysekání spojovací hmoty ze spár zdiva hl přes 40 mm dl přes 6 do 12 m/m2</t>
  </si>
  <si>
    <t>-660868398</t>
  </si>
  <si>
    <t>55</t>
  </si>
  <si>
    <t>985142912</t>
  </si>
  <si>
    <t>Příplatek k cenám vysekání spojovací hmoty ze spár za plochu do 10 m2 jednotlivě</t>
  </si>
  <si>
    <t>175241609</t>
  </si>
  <si>
    <t>56</t>
  </si>
  <si>
    <t>985232112</t>
  </si>
  <si>
    <t>Hloubkové spárování zdiva aktivovanou maltou spára hl do 80 mm dl přes 6 do 12 m/m2</t>
  </si>
  <si>
    <t>-184111584</t>
  </si>
  <si>
    <t>57</t>
  </si>
  <si>
    <t>985232192</t>
  </si>
  <si>
    <t>Příplatek k hloubkovému spárování za plochu do 10 m2 jednotlivě</t>
  </si>
  <si>
    <t>285475209</t>
  </si>
  <si>
    <t>58</t>
  </si>
  <si>
    <t>985233121</t>
  </si>
  <si>
    <t>Úprava spár po spárování zdiva uhlazením spára dl přes 6 do 12 m/m2</t>
  </si>
  <si>
    <t>-20177473</t>
  </si>
  <si>
    <t>59</t>
  </si>
  <si>
    <t>985233912</t>
  </si>
  <si>
    <t>Příplatek k úpravě spár za plochu do 10 m2 jednotlivě</t>
  </si>
  <si>
    <t>634182539</t>
  </si>
  <si>
    <t>60</t>
  </si>
  <si>
    <t>985331115</t>
  </si>
  <si>
    <t>Dodatečné vlepování betonářské výztuže D 16 mm do cementové aktivované malty včetně vyvrtání otvoru</t>
  </si>
  <si>
    <t>1820160683</t>
  </si>
  <si>
    <t>2*2*15*0,3 "kotvení říms na křídlech"</t>
  </si>
  <si>
    <t>61</t>
  </si>
  <si>
    <t>13021015</t>
  </si>
  <si>
    <t>tyč ocelová kruhová žebírková DIN 488 jakost B500B (10 505) výztuž do betonu D 16mm</t>
  </si>
  <si>
    <t>499576278</t>
  </si>
  <si>
    <t>2*2*15*0,76*1,58/1000 "kotvení říms na křídlech"</t>
  </si>
  <si>
    <t>997</t>
  </si>
  <si>
    <t>Přesun sutě</t>
  </si>
  <si>
    <t>62</t>
  </si>
  <si>
    <t>997013602</t>
  </si>
  <si>
    <t>Poplatek za uložení na skládce (skládkovné) stavebního odpadu železobetonového kód odpadu 17 01 01</t>
  </si>
  <si>
    <t>-2050868429</t>
  </si>
  <si>
    <t>ZB1*2,5</t>
  </si>
  <si>
    <t>63</t>
  </si>
  <si>
    <t>997013841</t>
  </si>
  <si>
    <t>Poplatek za uložení na skládce (skládkovné) odpadu po otryskávání bez obsahu nebezpečných látek kód odpadu 12 01 17</t>
  </si>
  <si>
    <t>-1604954422</t>
  </si>
  <si>
    <t>3,39</t>
  </si>
  <si>
    <t>997211511</t>
  </si>
  <si>
    <t>Vodorovná doprava suti po suchu na vzdálenost do 1 km</t>
  </si>
  <si>
    <t>1167077903</t>
  </si>
  <si>
    <t>65</t>
  </si>
  <si>
    <t>997211519</t>
  </si>
  <si>
    <t>Příplatek ZKD 1 km u vodorovné dopravy suti</t>
  </si>
  <si>
    <t>2028447257</t>
  </si>
  <si>
    <t>3,39*32</t>
  </si>
  <si>
    <t>66</t>
  </si>
  <si>
    <t>997211521</t>
  </si>
  <si>
    <t>Vodorovná doprava vybouraných hmot po suchu na vzdálenost do 1 km</t>
  </si>
  <si>
    <t>1139361902</t>
  </si>
  <si>
    <t>DOP1+DOP2</t>
  </si>
  <si>
    <t>67</t>
  </si>
  <si>
    <t>997211529</t>
  </si>
  <si>
    <t>Příplatek ZKD 1 km u vodorovné dopravy vybouraných hmot</t>
  </si>
  <si>
    <t>1561343769</t>
  </si>
  <si>
    <t>(DOP1+DOP2)*32</t>
  </si>
  <si>
    <t>68</t>
  </si>
  <si>
    <t>997211611</t>
  </si>
  <si>
    <t>Nakládání suti na dopravní prostředky pro vodorovnou dopravu</t>
  </si>
  <si>
    <t>-1458722574</t>
  </si>
  <si>
    <t>69</t>
  </si>
  <si>
    <t>997211612</t>
  </si>
  <si>
    <t>Nakládání vybouraných hmot na dopravní prostředky pro vodorovnou dopravu</t>
  </si>
  <si>
    <t>793932418</t>
  </si>
  <si>
    <t>70</t>
  </si>
  <si>
    <t>997211621</t>
  </si>
  <si>
    <t>Ekologická likvidace mostnic - drcení a odvoz do 20 km</t>
  </si>
  <si>
    <t>-1345096755</t>
  </si>
  <si>
    <t>9+2</t>
  </si>
  <si>
    <t>71</t>
  </si>
  <si>
    <t>997221111</t>
  </si>
  <si>
    <t>Vodorovná doprava suti ze sypkých materiálů nošením do 50 m</t>
  </si>
  <si>
    <t>-65842275</t>
  </si>
  <si>
    <t>998</t>
  </si>
  <si>
    <t>Přesun hmot</t>
  </si>
  <si>
    <t>72</t>
  </si>
  <si>
    <t>998214111</t>
  </si>
  <si>
    <t>Přesun hmot pro mosty montované z dílců ŽB nebo předpjatých v do 20 m</t>
  </si>
  <si>
    <t>2112908185</t>
  </si>
  <si>
    <t>PSV</t>
  </si>
  <si>
    <t>Práce a dodávky PSV</t>
  </si>
  <si>
    <t>711</t>
  </si>
  <si>
    <t>Izolace proti vodě, vlhkosti a plynům</t>
  </si>
  <si>
    <t>73</t>
  </si>
  <si>
    <t>711111001</t>
  </si>
  <si>
    <t>Provedení izolace proti zemní vlhkosti vodorovné za studena nátěrem penetračním</t>
  </si>
  <si>
    <t>-1557093848</t>
  </si>
  <si>
    <t>4*4,892 "odměřeno v PD"</t>
  </si>
  <si>
    <t>74</t>
  </si>
  <si>
    <t>11163150</t>
  </si>
  <si>
    <t>lak penetrační asfaltový</t>
  </si>
  <si>
    <t>-1561070651</t>
  </si>
  <si>
    <t>19,568*0,00035 "Přepočtené koeficientem množství</t>
  </si>
  <si>
    <t>75</t>
  </si>
  <si>
    <t>711111002</t>
  </si>
  <si>
    <t>Provedení izolace proti zemní vlhkosti vodorovné za studena lakem asfaltovým</t>
  </si>
  <si>
    <t>843580305</t>
  </si>
  <si>
    <t>76</t>
  </si>
  <si>
    <t>11163152</t>
  </si>
  <si>
    <t>lak hydroizolační asfaltový</t>
  </si>
  <si>
    <t>288230600</t>
  </si>
  <si>
    <t>19,568*0,00045 "Přepočtené koeficientem množství</t>
  </si>
  <si>
    <t>77</t>
  </si>
  <si>
    <t>711141559</t>
  </si>
  <si>
    <t>Provedení izolace proti zemní vlhkosti pásy přitavením vodorovné NAIP</t>
  </si>
  <si>
    <t>47797386</t>
  </si>
  <si>
    <t>5*6,3*2+2*3,2*4*2</t>
  </si>
  <si>
    <t>78</t>
  </si>
  <si>
    <t>711142559</t>
  </si>
  <si>
    <t>Provedení izolace proti zemní vlhkosti pásy přitavením svislé NAIP</t>
  </si>
  <si>
    <t>-265811188</t>
  </si>
  <si>
    <t>2*4*1,48*4+2*2*0,31*6,3</t>
  </si>
  <si>
    <t>79</t>
  </si>
  <si>
    <t>62856007R</t>
  </si>
  <si>
    <t>pás těžký asfaltový, schválený systém SŽ</t>
  </si>
  <si>
    <t>-1584839147</t>
  </si>
  <si>
    <t>(5*6,3*2+2*3,2*4*2)*1,1</t>
  </si>
  <si>
    <t>(2*4*1,48*4+2*2*0,31*6,3)*1,1</t>
  </si>
  <si>
    <t>80</t>
  </si>
  <si>
    <t>711491172</t>
  </si>
  <si>
    <t>Provedení doplňků izolace proti vodě na vodorovné ploše z textilií vrstva ochranná</t>
  </si>
  <si>
    <t>-1328421808</t>
  </si>
  <si>
    <t>5*6,3+2*3,2*4</t>
  </si>
  <si>
    <t>81</t>
  </si>
  <si>
    <t>711491177</t>
  </si>
  <si>
    <t>Připevnění doplňků izolace proti vodě nerezovou lištou</t>
  </si>
  <si>
    <t>1900268508</t>
  </si>
  <si>
    <t>2*14,4</t>
  </si>
  <si>
    <t>82</t>
  </si>
  <si>
    <t>28323018</t>
  </si>
  <si>
    <t>lišta ukončovací pro drenážní fólie profilované tl 20mm</t>
  </si>
  <si>
    <t>2113991410</t>
  </si>
  <si>
    <t>83</t>
  </si>
  <si>
    <t>28323070</t>
  </si>
  <si>
    <t>hřeb drážkový 50mm s plastovou podložkou pro uchycení profilované fólie</t>
  </si>
  <si>
    <t>2072761762</t>
  </si>
  <si>
    <t>96</t>
  </si>
  <si>
    <t>84</t>
  </si>
  <si>
    <t>59051450</t>
  </si>
  <si>
    <t>podložka distanční pod zakládací lištu 2mm</t>
  </si>
  <si>
    <t>-1447519289</t>
  </si>
  <si>
    <t>85</t>
  </si>
  <si>
    <t>28323131</t>
  </si>
  <si>
    <t>páska oboustranně lepící butylkaučuková</t>
  </si>
  <si>
    <t>-1178756745</t>
  </si>
  <si>
    <t>86</t>
  </si>
  <si>
    <t>711491272</t>
  </si>
  <si>
    <t>Provedení doplňků izolace proti vodě na ploše svislé z textilií vrstva ochranná</t>
  </si>
  <si>
    <t>-1525734542</t>
  </si>
  <si>
    <t>4*1,48*4+2*0,31*6,3</t>
  </si>
  <si>
    <t>87</t>
  </si>
  <si>
    <t>69311082</t>
  </si>
  <si>
    <t>geotextilie netkaná separační, ochranná, filtrační, drenážní PP 500g/m2</t>
  </si>
  <si>
    <t>-1037112722</t>
  </si>
  <si>
    <t>(5*6,3+3,2*4*2)*1,1</t>
  </si>
  <si>
    <t>(4*1,48*4+2*0,31*6,3)*1,1</t>
  </si>
  <si>
    <t>93,155*1,05 "Přepočtené koeficientem množství</t>
  </si>
  <si>
    <t>88</t>
  </si>
  <si>
    <t>998711101</t>
  </si>
  <si>
    <t>Přesun hmot tonážní pro izolace proti vodě, vlhkosti a plynům v objektech v do 6 m</t>
  </si>
  <si>
    <t>-1999017336</t>
  </si>
  <si>
    <t>Práce a dodávky M</t>
  </si>
  <si>
    <t>22-M</t>
  </si>
  <si>
    <t>Montáže technologických zařízení pro dopravní stavby</t>
  </si>
  <si>
    <t>89</t>
  </si>
  <si>
    <t>220182041</t>
  </si>
  <si>
    <t>Položení optického kabelu do kabelového lože nebo do žlabu</t>
  </si>
  <si>
    <t>1433495967</t>
  </si>
  <si>
    <t>16,3</t>
  </si>
  <si>
    <t>90</t>
  </si>
  <si>
    <t>220260721</t>
  </si>
  <si>
    <t>Montáž kabelového žlabu MARS 62 / 50 mm</t>
  </si>
  <si>
    <t>-1529062479</t>
  </si>
  <si>
    <t>91</t>
  </si>
  <si>
    <t>34575495</t>
  </si>
  <si>
    <t>žlab kabelový pozinkovaný 2m/ks 100X250</t>
  </si>
  <si>
    <t>128</t>
  </si>
  <si>
    <t>-47048519</t>
  </si>
  <si>
    <t>92</t>
  </si>
  <si>
    <t>34575004</t>
  </si>
  <si>
    <t>víko žlabu pozinkované 2m/ks š 250mm</t>
  </si>
  <si>
    <t>-50598176</t>
  </si>
  <si>
    <t>2022/12/1.2/SO 01 - Železniční svršek</t>
  </si>
  <si>
    <t>OST - Ostatní</t>
  </si>
  <si>
    <t>5905020010</t>
  </si>
  <si>
    <t>Oprava stezky strojně s odstraněním drnu a nánosu do 10 cm</t>
  </si>
  <si>
    <t>1612028400</t>
  </si>
  <si>
    <t>2*(100*1,3)</t>
  </si>
  <si>
    <t>5905050055</t>
  </si>
  <si>
    <t>Souvislá výměna KL se snesením KR koleje pražce betonové</t>
  </si>
  <si>
    <t>km</t>
  </si>
  <si>
    <t>247130043</t>
  </si>
  <si>
    <t>0,020</t>
  </si>
  <si>
    <t>5905060010</t>
  </si>
  <si>
    <t>Zřízení nového kolejového lože v koleji</t>
  </si>
  <si>
    <t>1462072723</t>
  </si>
  <si>
    <t>5,955*5,9*0,35 "v místě mostu"</t>
  </si>
  <si>
    <t>5955101000</t>
  </si>
  <si>
    <t>Kamenivo drcené štěrk frakce 31,5/63 třídy BI</t>
  </si>
  <si>
    <t>-983794747</t>
  </si>
  <si>
    <t>12,267*2,035</t>
  </si>
  <si>
    <t>5905105030</t>
  </si>
  <si>
    <t>Doplnění KL kamenivem souvisle strojně v koleji</t>
  </si>
  <si>
    <t>-967701586</t>
  </si>
  <si>
    <t>200*3,4*0,35 "doplnění pro směr. a výškovou úpravu"</t>
  </si>
  <si>
    <t>1431751866</t>
  </si>
  <si>
    <t>238*2,035</t>
  </si>
  <si>
    <t>5906130345</t>
  </si>
  <si>
    <t>Montáž kolejového roštu v ose koleje pražce betonové vystrojené tvar S49, 49E1</t>
  </si>
  <si>
    <t>-1295547039</t>
  </si>
  <si>
    <t>0,040</t>
  </si>
  <si>
    <t>5956213065</t>
  </si>
  <si>
    <t xml:space="preserve">Pražec betonový příčný vystrojený  užitý tv. SB 8 P</t>
  </si>
  <si>
    <t>1004849289</t>
  </si>
  <si>
    <t>53 "dodá ST vystrojené B91"</t>
  </si>
  <si>
    <t>5957201010</t>
  </si>
  <si>
    <t>Kolejnice užité tv. S49</t>
  </si>
  <si>
    <t>1728757877</t>
  </si>
  <si>
    <t>2*30 "nové kolejnice"</t>
  </si>
  <si>
    <t>5906140035</t>
  </si>
  <si>
    <t xml:space="preserve">Demontáž kolejového roštu koleje v ose koleje pražce dřevěné tvar  S49, T, 49E1</t>
  </si>
  <si>
    <t>1501942450</t>
  </si>
  <si>
    <t>5907050020</t>
  </si>
  <si>
    <t>Dělení kolejnic řezáním nebo rozbroušením soustavy S49 nebo T</t>
  </si>
  <si>
    <t>-1984098058</t>
  </si>
  <si>
    <t>P</t>
  </si>
  <si>
    <t>Poznámka k položce:_x000d_
Řez=kus</t>
  </si>
  <si>
    <t>5909032020</t>
  </si>
  <si>
    <t>Přesná úprava GPK koleje směrové a výškové uspořádání pražce betonové</t>
  </si>
  <si>
    <t>1550429731</t>
  </si>
  <si>
    <t>Poznámka k položce:_x000d_
Kilometr koleje=km</t>
  </si>
  <si>
    <t>0,300</t>
  </si>
  <si>
    <t>5910021020</t>
  </si>
  <si>
    <t>Svařování kolejnic termitem zkrácený předehřev standardní spára svar sériový tv. S49</t>
  </si>
  <si>
    <t>svar</t>
  </si>
  <si>
    <t>1009295140</t>
  </si>
  <si>
    <t>5910040020</t>
  </si>
  <si>
    <t>Umožnění volné dilatace kolejnice demontáž upevňovadel bez osazení kluzných podložek rozdělení pražců "d"</t>
  </si>
  <si>
    <t>1808335781</t>
  </si>
  <si>
    <t>Poznámka k položce:_x000d_
Metr kolejnice=m</t>
  </si>
  <si>
    <t>150*2</t>
  </si>
  <si>
    <t>5910040120</t>
  </si>
  <si>
    <t>Umožnění volné dilatace kolejnice montáž upevňovadel bez odstranění kluzných podložek rozdělení pražců "d"</t>
  </si>
  <si>
    <t>43219601</t>
  </si>
  <si>
    <t>OST</t>
  </si>
  <si>
    <t>Ostatní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</si>
  <si>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</si>
  <si>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</si>
  <si>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512</t>
  </si>
  <si>
    <t>-32786870</t>
  </si>
  <si>
    <t>Poznámka k položce:_x000d_
Měrnou jednotkou je t přepravovaného materiálu.</t>
  </si>
  <si>
    <t>123*0,1*1,6 "zemina ze stezek na skládku"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</si>
  <si>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</si>
  <si>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</si>
  <si>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-1504805872</t>
  </si>
  <si>
    <t>2*20*0,0493 "kolejnice výzisk"</t>
  </si>
  <si>
    <t>33*0,1 "dřevěné pražce výzisk"</t>
  </si>
  <si>
    <t>33*0,29 "pražce betonové pro montáž"</t>
  </si>
  <si>
    <t>2*20*0,0493 "kolejnice na montáž"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</si>
  <si>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</si>
  <si>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</si>
  <si>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-2022035470</t>
  </si>
  <si>
    <t>33*0,08 "dřevěné pražce na skládku"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</si>
  <si>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</si>
  <si>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</si>
  <si>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160588828</t>
  </si>
  <si>
    <t>12,267*2,035 "nové kamenivo"</t>
  </si>
  <si>
    <t>238*2,035 "nové kamenivo"</t>
  </si>
  <si>
    <t>9902900200</t>
  </si>
  <si>
    <t>Naložení objemnějšího kusového materiálu, vybouraných hmot</t>
  </si>
  <si>
    <t>-1574183790</t>
  </si>
  <si>
    <t>9903200100</t>
  </si>
  <si>
    <t>Přeprava mechanizace na místo prováděných prací o hmotnosti přes 12 t přes 50 do 100 km</t>
  </si>
  <si>
    <t>328262785</t>
  </si>
  <si>
    <t>2 "dvoucestné rypadlo"</t>
  </si>
  <si>
    <t>9903200200</t>
  </si>
  <si>
    <t>Přeprava mechanizace na místo prováděných prací o hmotnosti přes 12 t do 200 km</t>
  </si>
  <si>
    <t>1696607666</t>
  </si>
  <si>
    <t>1 "ASP + SSP"</t>
  </si>
  <si>
    <t>1 "lokomotiva + vozy"</t>
  </si>
  <si>
    <t>9909000100</t>
  </si>
  <si>
    <t>Poplatek za uložení suti nebo hmot na oficiální skládku</t>
  </si>
  <si>
    <t>-402903862</t>
  </si>
  <si>
    <t>260*0,1*1,6</t>
  </si>
  <si>
    <t>9909000300</t>
  </si>
  <si>
    <t>Poplatek za likvidaci dřevěných kolejnicových podpor</t>
  </si>
  <si>
    <t>-727505062</t>
  </si>
  <si>
    <t>2022/12/1.3/SO 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</si>
  <si>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</si>
  <si>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</si>
  <si>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</si>
  <si>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</si>
  <si>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1895958286</t>
  </si>
  <si>
    <t>479846057</t>
  </si>
  <si>
    <t>113311171</t>
  </si>
  <si>
    <t>Odstranění geotextilií ze základové spáry</t>
  </si>
  <si>
    <t>-1519813274</t>
  </si>
  <si>
    <t>119001422</t>
  </si>
  <si>
    <t>Dočasné zajištění kabelů a kabelových tratí z 6 volně ložených kabelů</t>
  </si>
  <si>
    <t>-1871727562</t>
  </si>
  <si>
    <t>15 "zajištění kabelů"</t>
  </si>
  <si>
    <t>Vodorovné přemístění přes 9 000 do 10000 m výkopku/sypaniny z horniny třídy těžitelnosti I skupiny 1 až 3</t>
  </si>
  <si>
    <t>-931986364</t>
  </si>
  <si>
    <t>276 "úprava příjezdové cesty"</t>
  </si>
  <si>
    <t>Příplatek k vodorovnému přemístění výkopku/sypaniny z horniny třídy těžitelnosti I skupiny 1 až 3 ZKD 1000 m přes 10000 m</t>
  </si>
  <si>
    <t>-172486377</t>
  </si>
  <si>
    <t>181951111</t>
  </si>
  <si>
    <t>Úprava pláně v hornině třídy těžitelnosti I skupiny 1 až 3 bez zhutnění strojně</t>
  </si>
  <si>
    <t>-887917592</t>
  </si>
  <si>
    <t>220*4</t>
  </si>
  <si>
    <t>-2002980809</t>
  </si>
  <si>
    <t>230*4*0,3</t>
  </si>
  <si>
    <t>919726122</t>
  </si>
  <si>
    <t>Geotextilie pro ochranu, separaci a filtraci netkaná měrná hm přes 200 do 300 g/m2</t>
  </si>
  <si>
    <t>513958953</t>
  </si>
  <si>
    <t>800 "podklad pod štěrk"</t>
  </si>
  <si>
    <t>997221873</t>
  </si>
  <si>
    <t>Poplatek za uložení stavebního odpadu na recyklační skládce (skládkovné) zeminy a kamení zatříděného do Katalogu odpadů pod kódem 17 05 04</t>
  </si>
  <si>
    <t>198438881</t>
  </si>
  <si>
    <t>276*1,9</t>
  </si>
  <si>
    <t>VRN</t>
  </si>
  <si>
    <t>VRN1</t>
  </si>
  <si>
    <t>Průzkumné, geodetické a projektové práce</t>
  </si>
  <si>
    <t>011002000</t>
  </si>
  <si>
    <t>Průzkumné práce</t>
  </si>
  <si>
    <t>soubor</t>
  </si>
  <si>
    <t>1024</t>
  </si>
  <si>
    <t>249042830</t>
  </si>
  <si>
    <t>012203000</t>
  </si>
  <si>
    <t>Geodetické práce při provádění stavby</t>
  </si>
  <si>
    <t>-288599715</t>
  </si>
  <si>
    <t>Poznámka k položce:_x000d_
vytyčení obrysu stavby, zaměření OK, vytyčení GPK</t>
  </si>
  <si>
    <t>012303000</t>
  </si>
  <si>
    <t>Geodetické práce po výstavbě</t>
  </si>
  <si>
    <t>-2096215709</t>
  </si>
  <si>
    <t>Poznámka k položce:_x000d_
Zaměření stávajícího stavu</t>
  </si>
  <si>
    <t>013254000</t>
  </si>
  <si>
    <t>Dokumentace skutečného provedení stavby</t>
  </si>
  <si>
    <t>254678026</t>
  </si>
  <si>
    <t>013294000</t>
  </si>
  <si>
    <t>Ostatní dokumentace</t>
  </si>
  <si>
    <t>-1101065682</t>
  </si>
  <si>
    <t>1 "Výrobně technická dokumentace"</t>
  </si>
  <si>
    <t>VRN3</t>
  </si>
  <si>
    <t>Zařízení staveniště</t>
  </si>
  <si>
    <t>031002000</t>
  </si>
  <si>
    <t>Související práce pro zařízení staveniště</t>
  </si>
  <si>
    <t>463510006</t>
  </si>
  <si>
    <t>032002000</t>
  </si>
  <si>
    <t>Vybavení staveniště</t>
  </si>
  <si>
    <t>-638387117</t>
  </si>
  <si>
    <t>034002000</t>
  </si>
  <si>
    <t>Zabezpečení staveniště</t>
  </si>
  <si>
    <t>-1190209003</t>
  </si>
  <si>
    <t>Poznámka k položce:_x000d_
zabezpečení prací po výluce</t>
  </si>
  <si>
    <t>034603000</t>
  </si>
  <si>
    <t>Alarm, strážní služba staveniště</t>
  </si>
  <si>
    <t>-1549608893</t>
  </si>
  <si>
    <t>039002000</t>
  </si>
  <si>
    <t>Zrušení zařízení staveniště</t>
  </si>
  <si>
    <t>1923447615</t>
  </si>
  <si>
    <t>039203000</t>
  </si>
  <si>
    <t>Úprava terénu po zrušení zařízení staveniště</t>
  </si>
  <si>
    <t>-10961861</t>
  </si>
  <si>
    <t>VRN6</t>
  </si>
  <si>
    <t>Územní vlivy</t>
  </si>
  <si>
    <t>062002000</t>
  </si>
  <si>
    <t>Ztížené dopravní podmínky</t>
  </si>
  <si>
    <t>1191210480</t>
  </si>
  <si>
    <t>Poznámka k položce:_x000d_
doprava na staveniště</t>
  </si>
  <si>
    <t>SEZNAM FIGUR</t>
  </si>
  <si>
    <t>Výměra</t>
  </si>
  <si>
    <t xml:space="preserve"> 2022/12/SO 01/ 2022/12/1.1/SO 01</t>
  </si>
  <si>
    <t>K1*2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</si>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</sst>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33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34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ROUND(AG100,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35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36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37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38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39</v>
      </c>
      <c r="E32" s="48"/>
      <c r="F32" s="31" t="s">
        <v>40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SUM(CD100:CD104),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SUM(BY100:BY104),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1" t="s">
        <v>41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SUM(CE100:CE104),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SUM(BZ100:BZ104),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1" t="s">
        <v>42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SUM(CF100:CF104),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1" t="s">
        <v>43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SUM(CG100:CG104),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1" t="s">
        <v>44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SUM(CH100:CH104),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45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46</v>
      </c>
      <c r="U38" s="55"/>
      <c r="V38" s="55"/>
      <c r="W38" s="55"/>
      <c r="X38" s="57" t="s">
        <v>47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65" t="s">
        <v>50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51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50</v>
      </c>
      <c r="AI60" s="44"/>
      <c r="AJ60" s="44"/>
      <c r="AK60" s="44"/>
      <c r="AL60" s="44"/>
      <c r="AM60" s="65" t="s">
        <v>51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65" t="s">
        <v>50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51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50</v>
      </c>
      <c r="AI75" s="44"/>
      <c r="AJ75" s="44"/>
      <c r="AK75" s="44"/>
      <c r="AL75" s="44"/>
      <c r="AM75" s="65" t="s">
        <v>51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2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1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2022/12/Canka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mostu na trati 1561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22</v>
      </c>
      <c r="AJ87" s="41"/>
      <c r="AK87" s="41"/>
      <c r="AL87" s="41"/>
      <c r="AM87" s="80" t="str">
        <f>IF(AN8= "","",AN8)</f>
        <v>12. 12. 2022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2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1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2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4.75" customHeight="1">
      <c r="A95" s="7"/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ROUND(SUM(AG96:AG98),2)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81</v>
      </c>
      <c r="AR95" s="127"/>
      <c r="AS95" s="128">
        <f>ROUND(SUM(AS96:AS98),2)</f>
        <v>0</v>
      </c>
      <c r="AT95" s="129">
        <f>ROUND(SUM(AV95:AW95),2)</f>
        <v>0</v>
      </c>
      <c r="AU95" s="130">
        <f>ROUND(SUM(AU96:AU98),5)</f>
        <v>0</v>
      </c>
      <c r="AV95" s="129">
        <f>ROUND(AZ95*L32,2)</f>
        <v>0</v>
      </c>
      <c r="AW95" s="129">
        <f>ROUND(BA95*L33,2)</f>
        <v>0</v>
      </c>
      <c r="AX95" s="129">
        <f>ROUND(BB95*L32,2)</f>
        <v>0</v>
      </c>
      <c r="AY95" s="129">
        <f>ROUND(BC95*L33,2)</f>
        <v>0</v>
      </c>
      <c r="AZ95" s="129">
        <f>ROUND(SUM(AZ96:AZ98),2)</f>
        <v>0</v>
      </c>
      <c r="BA95" s="129">
        <f>ROUND(SUM(BA96:BA98),2)</f>
        <v>0</v>
      </c>
      <c r="BB95" s="129">
        <f>ROUND(SUM(BB96:BB98),2)</f>
        <v>0</v>
      </c>
      <c r="BC95" s="129">
        <f>ROUND(SUM(BC96:BC98),2)</f>
        <v>0</v>
      </c>
      <c r="BD95" s="131">
        <f>ROUND(SUM(BD96:BD98),2)</f>
        <v>0</v>
      </c>
      <c r="BE95" s="7"/>
      <c r="BS95" s="132" t="s">
        <v>74</v>
      </c>
      <c r="BT95" s="132" t="s">
        <v>82</v>
      </c>
      <c r="BU95" s="132" t="s">
        <v>76</v>
      </c>
      <c r="BV95" s="132" t="s">
        <v>77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4" customFormat="1" ht="35.25" customHeight="1">
      <c r="A96" s="133" t="s">
        <v>85</v>
      </c>
      <c r="B96" s="71"/>
      <c r="C96" s="134"/>
      <c r="D96" s="134"/>
      <c r="E96" s="135" t="s">
        <v>86</v>
      </c>
      <c r="F96" s="135"/>
      <c r="G96" s="135"/>
      <c r="H96" s="135"/>
      <c r="I96" s="135"/>
      <c r="J96" s="134"/>
      <c r="K96" s="135" t="s">
        <v>87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'2022-12-1.1-SO 01 - Stave...'!J32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88</v>
      </c>
      <c r="AR96" s="73"/>
      <c r="AS96" s="138">
        <v>0</v>
      </c>
      <c r="AT96" s="139">
        <f>ROUND(SUM(AV96:AW96),2)</f>
        <v>0</v>
      </c>
      <c r="AU96" s="140">
        <f>'2022-12-1.1-SO 01 - Stave...'!P134</f>
        <v>0</v>
      </c>
      <c r="AV96" s="139">
        <f>'2022-12-1.1-SO 01 - Stave...'!J35</f>
        <v>0</v>
      </c>
      <c r="AW96" s="139">
        <f>'2022-12-1.1-SO 01 - Stave...'!J36</f>
        <v>0</v>
      </c>
      <c r="AX96" s="139">
        <f>'2022-12-1.1-SO 01 - Stave...'!J37</f>
        <v>0</v>
      </c>
      <c r="AY96" s="139">
        <f>'2022-12-1.1-SO 01 - Stave...'!J38</f>
        <v>0</v>
      </c>
      <c r="AZ96" s="139">
        <f>'2022-12-1.1-SO 01 - Stave...'!F35</f>
        <v>0</v>
      </c>
      <c r="BA96" s="139">
        <f>'2022-12-1.1-SO 01 - Stave...'!F36</f>
        <v>0</v>
      </c>
      <c r="BB96" s="139">
        <f>'2022-12-1.1-SO 01 - Stave...'!F37</f>
        <v>0</v>
      </c>
      <c r="BC96" s="139">
        <f>'2022-12-1.1-SO 01 - Stave...'!F38</f>
        <v>0</v>
      </c>
      <c r="BD96" s="141">
        <f>'2022-12-1.1-SO 01 - Stave...'!F39</f>
        <v>0</v>
      </c>
      <c r="BE96" s="4"/>
      <c r="BT96" s="142" t="s">
        <v>84</v>
      </c>
      <c r="BV96" s="142" t="s">
        <v>77</v>
      </c>
      <c r="BW96" s="142" t="s">
        <v>89</v>
      </c>
      <c r="BX96" s="142" t="s">
        <v>83</v>
      </c>
      <c r="CL96" s="142" t="s">
        <v>1</v>
      </c>
    </row>
    <row r="97" s="4" customFormat="1" ht="35.25" customHeight="1">
      <c r="A97" s="133" t="s">
        <v>85</v>
      </c>
      <c r="B97" s="71"/>
      <c r="C97" s="134"/>
      <c r="D97" s="134"/>
      <c r="E97" s="135" t="s">
        <v>90</v>
      </c>
      <c r="F97" s="135"/>
      <c r="G97" s="135"/>
      <c r="H97" s="135"/>
      <c r="I97" s="135"/>
      <c r="J97" s="134"/>
      <c r="K97" s="135" t="s">
        <v>91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'2022-12-1.2-SO 01 - Želez...'!J32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88</v>
      </c>
      <c r="AR97" s="73"/>
      <c r="AS97" s="138">
        <v>0</v>
      </c>
      <c r="AT97" s="139">
        <f>ROUND(SUM(AV97:AW97),2)</f>
        <v>0</v>
      </c>
      <c r="AU97" s="140">
        <f>'2022-12-1.2-SO 01 - Želez...'!P123</f>
        <v>0</v>
      </c>
      <c r="AV97" s="139">
        <f>'2022-12-1.2-SO 01 - Želez...'!J35</f>
        <v>0</v>
      </c>
      <c r="AW97" s="139">
        <f>'2022-12-1.2-SO 01 - Želez...'!J36</f>
        <v>0</v>
      </c>
      <c r="AX97" s="139">
        <f>'2022-12-1.2-SO 01 - Želez...'!J37</f>
        <v>0</v>
      </c>
      <c r="AY97" s="139">
        <f>'2022-12-1.2-SO 01 - Želez...'!J38</f>
        <v>0</v>
      </c>
      <c r="AZ97" s="139">
        <f>'2022-12-1.2-SO 01 - Želez...'!F35</f>
        <v>0</v>
      </c>
      <c r="BA97" s="139">
        <f>'2022-12-1.2-SO 01 - Želez...'!F36</f>
        <v>0</v>
      </c>
      <c r="BB97" s="139">
        <f>'2022-12-1.2-SO 01 - Želez...'!F37</f>
        <v>0</v>
      </c>
      <c r="BC97" s="139">
        <f>'2022-12-1.2-SO 01 - Želez...'!F38</f>
        <v>0</v>
      </c>
      <c r="BD97" s="141">
        <f>'2022-12-1.2-SO 01 - Želez...'!F39</f>
        <v>0</v>
      </c>
      <c r="BE97" s="4"/>
      <c r="BT97" s="142" t="s">
        <v>84</v>
      </c>
      <c r="BV97" s="142" t="s">
        <v>77</v>
      </c>
      <c r="BW97" s="142" t="s">
        <v>92</v>
      </c>
      <c r="BX97" s="142" t="s">
        <v>83</v>
      </c>
      <c r="CL97" s="142" t="s">
        <v>1</v>
      </c>
    </row>
    <row r="98" s="4" customFormat="1" ht="35.25" customHeight="1">
      <c r="A98" s="133" t="s">
        <v>85</v>
      </c>
      <c r="B98" s="71"/>
      <c r="C98" s="134"/>
      <c r="D98" s="134"/>
      <c r="E98" s="135" t="s">
        <v>93</v>
      </c>
      <c r="F98" s="135"/>
      <c r="G98" s="135"/>
      <c r="H98" s="135"/>
      <c r="I98" s="135"/>
      <c r="J98" s="134"/>
      <c r="K98" s="135" t="s">
        <v>94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'2022-12-1.3-SO 01 - Vedle...'!J32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88</v>
      </c>
      <c r="AR98" s="73"/>
      <c r="AS98" s="143">
        <v>0</v>
      </c>
      <c r="AT98" s="144">
        <f>ROUND(SUM(AV98:AW98),2)</f>
        <v>0</v>
      </c>
      <c r="AU98" s="145">
        <f>'2022-12-1.3-SO 01 - Vedle...'!P129</f>
        <v>0</v>
      </c>
      <c r="AV98" s="144">
        <f>'2022-12-1.3-SO 01 - Vedle...'!J35</f>
        <v>0</v>
      </c>
      <c r="AW98" s="144">
        <f>'2022-12-1.3-SO 01 - Vedle...'!J36</f>
        <v>0</v>
      </c>
      <c r="AX98" s="144">
        <f>'2022-12-1.3-SO 01 - Vedle...'!J37</f>
        <v>0</v>
      </c>
      <c r="AY98" s="144">
        <f>'2022-12-1.3-SO 01 - Vedle...'!J38</f>
        <v>0</v>
      </c>
      <c r="AZ98" s="144">
        <f>'2022-12-1.3-SO 01 - Vedle...'!F35</f>
        <v>0</v>
      </c>
      <c r="BA98" s="144">
        <f>'2022-12-1.3-SO 01 - Vedle...'!F36</f>
        <v>0</v>
      </c>
      <c r="BB98" s="144">
        <f>'2022-12-1.3-SO 01 - Vedle...'!F37</f>
        <v>0</v>
      </c>
      <c r="BC98" s="144">
        <f>'2022-12-1.3-SO 01 - Vedle...'!F38</f>
        <v>0</v>
      </c>
      <c r="BD98" s="146">
        <f>'2022-12-1.3-SO 01 - Vedle...'!F39</f>
        <v>0</v>
      </c>
      <c r="BE98" s="4"/>
      <c r="BT98" s="142" t="s">
        <v>84</v>
      </c>
      <c r="BV98" s="142" t="s">
        <v>77</v>
      </c>
      <c r="BW98" s="142" t="s">
        <v>95</v>
      </c>
      <c r="BX98" s="142" t="s">
        <v>83</v>
      </c>
      <c r="CL98" s="142" t="s">
        <v>1</v>
      </c>
    </row>
    <row r="99">
      <c r="B99" s="20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19"/>
    </row>
    <row r="100" s="2" customFormat="1" ht="30" customHeight="1">
      <c r="A100" s="39"/>
      <c r="B100" s="40"/>
      <c r="C100" s="108" t="s">
        <v>96</v>
      </c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111">
        <f>ROUND(SUM(AG101:AG104), 2)</f>
        <v>0</v>
      </c>
      <c r="AH100" s="111"/>
      <c r="AI100" s="111"/>
      <c r="AJ100" s="111"/>
      <c r="AK100" s="111"/>
      <c r="AL100" s="111"/>
      <c r="AM100" s="111"/>
      <c r="AN100" s="111">
        <f>ROUND(SUM(AN101:AN104), 2)</f>
        <v>0</v>
      </c>
      <c r="AO100" s="111"/>
      <c r="AP100" s="111"/>
      <c r="AQ100" s="147"/>
      <c r="AR100" s="42"/>
      <c r="AS100" s="101" t="s">
        <v>97</v>
      </c>
      <c r="AT100" s="102" t="s">
        <v>98</v>
      </c>
      <c r="AU100" s="102" t="s">
        <v>39</v>
      </c>
      <c r="AV100" s="103" t="s">
        <v>62</v>
      </c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19.92" customHeight="1">
      <c r="A101" s="39"/>
      <c r="B101" s="40"/>
      <c r="C101" s="41"/>
      <c r="D101" s="148" t="s">
        <v>99</v>
      </c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  <c r="AA101" s="148"/>
      <c r="AB101" s="148"/>
      <c r="AC101" s="41"/>
      <c r="AD101" s="41"/>
      <c r="AE101" s="41"/>
      <c r="AF101" s="41"/>
      <c r="AG101" s="149">
        <f>ROUND(AG94 * AS101, 2)</f>
        <v>0</v>
      </c>
      <c r="AH101" s="136"/>
      <c r="AI101" s="136"/>
      <c r="AJ101" s="136"/>
      <c r="AK101" s="136"/>
      <c r="AL101" s="136"/>
      <c r="AM101" s="136"/>
      <c r="AN101" s="136">
        <f>ROUND(AG101 + AV101, 2)</f>
        <v>0</v>
      </c>
      <c r="AO101" s="136"/>
      <c r="AP101" s="136"/>
      <c r="AQ101" s="41"/>
      <c r="AR101" s="42"/>
      <c r="AS101" s="150">
        <v>0</v>
      </c>
      <c r="AT101" s="151" t="s">
        <v>100</v>
      </c>
      <c r="AU101" s="151" t="s">
        <v>40</v>
      </c>
      <c r="AV101" s="141">
        <f>ROUND(IF(AU101="základní",AG101*L32,IF(AU101="snížená",AG101*L33,0)),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101</v>
      </c>
      <c r="BY101" s="152">
        <f>IF(AU101="základní",AV101,0)</f>
        <v>0</v>
      </c>
      <c r="BZ101" s="152">
        <f>IF(AU101="snížená",AV101,0)</f>
        <v>0</v>
      </c>
      <c r="CA101" s="152">
        <v>0</v>
      </c>
      <c r="CB101" s="152">
        <v>0</v>
      </c>
      <c r="CC101" s="152">
        <v>0</v>
      </c>
      <c r="CD101" s="152">
        <f>IF(AU101="základní",AG101,0)</f>
        <v>0</v>
      </c>
      <c r="CE101" s="152">
        <f>IF(AU101="snížená",AG101,0)</f>
        <v>0</v>
      </c>
      <c r="CF101" s="152">
        <f>IF(AU101="zákl. přenesená",AG101,0)</f>
        <v>0</v>
      </c>
      <c r="CG101" s="152">
        <f>IF(AU101="sníž. přenesená",AG101,0)</f>
        <v>0</v>
      </c>
      <c r="CH101" s="152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>x</v>
      </c>
    </row>
    <row r="102" s="2" customFormat="1" ht="19.92" customHeight="1">
      <c r="A102" s="39"/>
      <c r="B102" s="40"/>
      <c r="C102" s="41"/>
      <c r="D102" s="153" t="s">
        <v>102</v>
      </c>
      <c r="E102" s="148"/>
      <c r="F102" s="148"/>
      <c r="G102" s="148"/>
      <c r="H102" s="148"/>
      <c r="I102" s="148"/>
      <c r="J102" s="148"/>
      <c r="K102" s="148"/>
      <c r="L102" s="148"/>
      <c r="M102" s="148"/>
      <c r="N102" s="148"/>
      <c r="O102" s="148"/>
      <c r="P102" s="148"/>
      <c r="Q102" s="148"/>
      <c r="R102" s="148"/>
      <c r="S102" s="148"/>
      <c r="T102" s="148"/>
      <c r="U102" s="148"/>
      <c r="V102" s="148"/>
      <c r="W102" s="148"/>
      <c r="X102" s="148"/>
      <c r="Y102" s="148"/>
      <c r="Z102" s="148"/>
      <c r="AA102" s="148"/>
      <c r="AB102" s="148"/>
      <c r="AC102" s="41"/>
      <c r="AD102" s="41"/>
      <c r="AE102" s="41"/>
      <c r="AF102" s="41"/>
      <c r="AG102" s="149">
        <f>ROUND(AG94 * AS102, 2)</f>
        <v>0</v>
      </c>
      <c r="AH102" s="136"/>
      <c r="AI102" s="136"/>
      <c r="AJ102" s="136"/>
      <c r="AK102" s="136"/>
      <c r="AL102" s="136"/>
      <c r="AM102" s="136"/>
      <c r="AN102" s="136">
        <f>ROUND(AG102 + AV102, 2)</f>
        <v>0</v>
      </c>
      <c r="AO102" s="136"/>
      <c r="AP102" s="136"/>
      <c r="AQ102" s="41"/>
      <c r="AR102" s="42"/>
      <c r="AS102" s="150">
        <v>0</v>
      </c>
      <c r="AT102" s="151" t="s">
        <v>100</v>
      </c>
      <c r="AU102" s="151" t="s">
        <v>40</v>
      </c>
      <c r="AV102" s="141">
        <f>ROUND(IF(AU102="základní",AG102*L32,IF(AU102="snížená",AG102*L33,0)), 2)</f>
        <v>0</v>
      </c>
      <c r="AW102" s="39"/>
      <c r="AX102" s="39"/>
      <c r="AY102" s="39"/>
      <c r="AZ102" s="39"/>
      <c r="BA102" s="39"/>
      <c r="BB102" s="39"/>
      <c r="BC102" s="39"/>
      <c r="BD102" s="39"/>
      <c r="BE102" s="39"/>
      <c r="BV102" s="16" t="s">
        <v>103</v>
      </c>
      <c r="BY102" s="152">
        <f>IF(AU102="základní",AV102,0)</f>
        <v>0</v>
      </c>
      <c r="BZ102" s="152">
        <f>IF(AU102="snížená",AV102,0)</f>
        <v>0</v>
      </c>
      <c r="CA102" s="152">
        <v>0</v>
      </c>
      <c r="CB102" s="152">
        <v>0</v>
      </c>
      <c r="CC102" s="152">
        <v>0</v>
      </c>
      <c r="CD102" s="152">
        <f>IF(AU102="základní",AG102,0)</f>
        <v>0</v>
      </c>
      <c r="CE102" s="152">
        <f>IF(AU102="snížená",AG102,0)</f>
        <v>0</v>
      </c>
      <c r="CF102" s="152">
        <f>IF(AU102="zákl. přenesená",AG102,0)</f>
        <v>0</v>
      </c>
      <c r="CG102" s="152">
        <f>IF(AU102="sníž. přenesená",AG102,0)</f>
        <v>0</v>
      </c>
      <c r="CH102" s="152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9.92" customHeight="1">
      <c r="A103" s="39"/>
      <c r="B103" s="40"/>
      <c r="C103" s="41"/>
      <c r="D103" s="153" t="s">
        <v>102</v>
      </c>
      <c r="E103" s="148"/>
      <c r="F103" s="148"/>
      <c r="G103" s="148"/>
      <c r="H103" s="148"/>
      <c r="I103" s="148"/>
      <c r="J103" s="148"/>
      <c r="K103" s="148"/>
      <c r="L103" s="148"/>
      <c r="M103" s="148"/>
      <c r="N103" s="148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/>
      <c r="Z103" s="148"/>
      <c r="AA103" s="148"/>
      <c r="AB103" s="148"/>
      <c r="AC103" s="41"/>
      <c r="AD103" s="41"/>
      <c r="AE103" s="41"/>
      <c r="AF103" s="41"/>
      <c r="AG103" s="149">
        <f>ROUND(AG94 * AS103, 2)</f>
        <v>0</v>
      </c>
      <c r="AH103" s="136"/>
      <c r="AI103" s="136"/>
      <c r="AJ103" s="136"/>
      <c r="AK103" s="136"/>
      <c r="AL103" s="136"/>
      <c r="AM103" s="136"/>
      <c r="AN103" s="136">
        <f>ROUND(AG103 + AV103, 2)</f>
        <v>0</v>
      </c>
      <c r="AO103" s="136"/>
      <c r="AP103" s="136"/>
      <c r="AQ103" s="41"/>
      <c r="AR103" s="42"/>
      <c r="AS103" s="150">
        <v>0</v>
      </c>
      <c r="AT103" s="151" t="s">
        <v>100</v>
      </c>
      <c r="AU103" s="151" t="s">
        <v>40</v>
      </c>
      <c r="AV103" s="141">
        <f>ROUND(IF(AU103="základní",AG103*L32,IF(AU103="snížená",AG103*L33,0)), 2)</f>
        <v>0</v>
      </c>
      <c r="AW103" s="39"/>
      <c r="AX103" s="39"/>
      <c r="AY103" s="39"/>
      <c r="AZ103" s="39"/>
      <c r="BA103" s="39"/>
      <c r="BB103" s="39"/>
      <c r="BC103" s="39"/>
      <c r="BD103" s="39"/>
      <c r="BE103" s="39"/>
      <c r="BV103" s="16" t="s">
        <v>103</v>
      </c>
      <c r="BY103" s="152">
        <f>IF(AU103="základní",AV103,0)</f>
        <v>0</v>
      </c>
      <c r="BZ103" s="152">
        <f>IF(AU103="snížená",AV103,0)</f>
        <v>0</v>
      </c>
      <c r="CA103" s="152">
        <v>0</v>
      </c>
      <c r="CB103" s="152">
        <v>0</v>
      </c>
      <c r="CC103" s="152">
        <v>0</v>
      </c>
      <c r="CD103" s="152">
        <f>IF(AU103="základní",AG103,0)</f>
        <v>0</v>
      </c>
      <c r="CE103" s="152">
        <f>IF(AU103="snížená",AG103,0)</f>
        <v>0</v>
      </c>
      <c r="CF103" s="152">
        <f>IF(AU103="zákl. přenesená",AG103,0)</f>
        <v>0</v>
      </c>
      <c r="CG103" s="152">
        <f>IF(AU103="sníž. přenesená",AG103,0)</f>
        <v>0</v>
      </c>
      <c r="CH103" s="152">
        <f>IF(AU103="nulová",AG103,0)</f>
        <v>0</v>
      </c>
      <c r="CI103" s="16">
        <f>IF(AU103="základní",1,IF(AU103="snížená",2,IF(AU103="zákl. přenesená",4,IF(AU103="sníž. přenesená",5,3))))</f>
        <v>1</v>
      </c>
      <c r="CJ103" s="16">
        <f>IF(AT103="stavební čast",1,IF(AT103="investiční čast",2,3))</f>
        <v>1</v>
      </c>
      <c r="CK103" s="16" t="str">
        <f>IF(D103="Vyplň vlastní","","x")</f>
        <v/>
      </c>
    </row>
    <row r="104" s="2" customFormat="1" ht="19.92" customHeight="1">
      <c r="A104" s="39"/>
      <c r="B104" s="40"/>
      <c r="C104" s="41"/>
      <c r="D104" s="153" t="s">
        <v>102</v>
      </c>
      <c r="E104" s="148"/>
      <c r="F104" s="148"/>
      <c r="G104" s="148"/>
      <c r="H104" s="148"/>
      <c r="I104" s="148"/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8"/>
      <c r="U104" s="148"/>
      <c r="V104" s="148"/>
      <c r="W104" s="148"/>
      <c r="X104" s="148"/>
      <c r="Y104" s="148"/>
      <c r="Z104" s="148"/>
      <c r="AA104" s="148"/>
      <c r="AB104" s="148"/>
      <c r="AC104" s="41"/>
      <c r="AD104" s="41"/>
      <c r="AE104" s="41"/>
      <c r="AF104" s="41"/>
      <c r="AG104" s="149">
        <f>ROUND(AG94 * AS104, 2)</f>
        <v>0</v>
      </c>
      <c r="AH104" s="136"/>
      <c r="AI104" s="136"/>
      <c r="AJ104" s="136"/>
      <c r="AK104" s="136"/>
      <c r="AL104" s="136"/>
      <c r="AM104" s="136"/>
      <c r="AN104" s="136">
        <f>ROUND(AG104 + AV104, 2)</f>
        <v>0</v>
      </c>
      <c r="AO104" s="136"/>
      <c r="AP104" s="136"/>
      <c r="AQ104" s="41"/>
      <c r="AR104" s="42"/>
      <c r="AS104" s="154">
        <v>0</v>
      </c>
      <c r="AT104" s="155" t="s">
        <v>100</v>
      </c>
      <c r="AU104" s="155" t="s">
        <v>40</v>
      </c>
      <c r="AV104" s="146">
        <f>ROUND(IF(AU104="základní",AG104*L32,IF(AU104="snížená",AG104*L33,0)), 2)</f>
        <v>0</v>
      </c>
      <c r="AW104" s="39"/>
      <c r="AX104" s="39"/>
      <c r="AY104" s="39"/>
      <c r="AZ104" s="39"/>
      <c r="BA104" s="39"/>
      <c r="BB104" s="39"/>
      <c r="BC104" s="39"/>
      <c r="BD104" s="39"/>
      <c r="BE104" s="39"/>
      <c r="BV104" s="16" t="s">
        <v>103</v>
      </c>
      <c r="BY104" s="152">
        <f>IF(AU104="základní",AV104,0)</f>
        <v>0</v>
      </c>
      <c r="BZ104" s="152">
        <f>IF(AU104="snížená",AV104,0)</f>
        <v>0</v>
      </c>
      <c r="CA104" s="152">
        <v>0</v>
      </c>
      <c r="CB104" s="152">
        <v>0</v>
      </c>
      <c r="CC104" s="152">
        <v>0</v>
      </c>
      <c r="CD104" s="152">
        <f>IF(AU104="základní",AG104,0)</f>
        <v>0</v>
      </c>
      <c r="CE104" s="152">
        <f>IF(AU104="snížená",AG104,0)</f>
        <v>0</v>
      </c>
      <c r="CF104" s="152">
        <f>IF(AU104="zákl. přenesená",AG104,0)</f>
        <v>0</v>
      </c>
      <c r="CG104" s="152">
        <f>IF(AU104="sníž. přenesená",AG104,0)</f>
        <v>0</v>
      </c>
      <c r="CH104" s="152">
        <f>IF(AU104="nulová",AG104,0)</f>
        <v>0</v>
      </c>
      <c r="CI104" s="16">
        <f>IF(AU104="základní",1,IF(AU104="snížená",2,IF(AU104="zákl. přenesená",4,IF(AU104="sníž. přenesená",5,3))))</f>
        <v>1</v>
      </c>
      <c r="CJ104" s="16">
        <f>IF(AT104="stavební čast",1,IF(AT104="investiční čast",2,3))</f>
        <v>1</v>
      </c>
      <c r="CK104" s="16" t="str">
        <f>IF(D104="Vyplň vlastní","","x")</f>
        <v/>
      </c>
    </row>
    <row r="105" s="2" customFormat="1" ht="10.8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2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30" customHeight="1">
      <c r="A106" s="39"/>
      <c r="B106" s="40"/>
      <c r="C106" s="156" t="s">
        <v>104</v>
      </c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8">
        <f>ROUND(AG94 + AG100, 2)</f>
        <v>0</v>
      </c>
      <c r="AH106" s="158"/>
      <c r="AI106" s="158"/>
      <c r="AJ106" s="158"/>
      <c r="AK106" s="158"/>
      <c r="AL106" s="158"/>
      <c r="AM106" s="158"/>
      <c r="AN106" s="158">
        <f>ROUND(AN94 + AN100, 2)</f>
        <v>0</v>
      </c>
      <c r="AO106" s="158"/>
      <c r="AP106" s="158"/>
      <c r="AQ106" s="157"/>
      <c r="AR106" s="42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2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fuTM2MwIS3aOagPTHuAP5Ej8uFCT7mxVz+RI3+cWiCEjZWFm75bzFtPmpyMxPOi+/e/VgReZZ7ssxYFPbB19MQ==" hashValue="njkMA+MgdiFqavrGqJ5G590Gv9a7qg3wm3cuO7MpgWqLibiINUnZO+STcmemrvABnbq0FUFejzSI4iVo5L1wXw==" algorithmName="SHA-512" password="CC35"/>
  <mergeCells count="72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AN98:AP98"/>
    <mergeCell ref="AG98:AM98"/>
    <mergeCell ref="E98:I98"/>
    <mergeCell ref="K98:AF98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AG94:AM94"/>
    <mergeCell ref="AN94:AP94"/>
    <mergeCell ref="AG100:AM100"/>
    <mergeCell ref="AN100:AP100"/>
    <mergeCell ref="AG106:AM106"/>
    <mergeCell ref="AN106:AP106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0:AU10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0:AT104">
      <formula1>"stavební čast, technologická čast, investiční čast"</formula1>
    </dataValidation>
  </dataValidations>
  <hyperlinks>
    <hyperlink ref="A96" location="'2022-12-1.1-SO 01 - Stave...'!C2" display="/"/>
    <hyperlink ref="A97" location="'2022-12-1.2-SO 01 - Želez...'!C2" display="/"/>
    <hyperlink ref="A98" location="'2022-12-1.3-SO 01 - Ved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  <c r="AZ2" s="159" t="s">
        <v>105</v>
      </c>
      <c r="BA2" s="159" t="s">
        <v>1</v>
      </c>
      <c r="BB2" s="159" t="s">
        <v>1</v>
      </c>
      <c r="BC2" s="159" t="s">
        <v>106</v>
      </c>
      <c r="BD2" s="159" t="s">
        <v>84</v>
      </c>
    </row>
    <row r="3" hidden="1" s="1" customFormat="1" ht="6.96" customHeight="1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9"/>
      <c r="AT3" s="16" t="s">
        <v>84</v>
      </c>
      <c r="AZ3" s="159" t="s">
        <v>107</v>
      </c>
      <c r="BA3" s="159" t="s">
        <v>1</v>
      </c>
      <c r="BB3" s="159" t="s">
        <v>1</v>
      </c>
      <c r="BC3" s="159" t="s">
        <v>108</v>
      </c>
      <c r="BD3" s="159" t="s">
        <v>84</v>
      </c>
    </row>
    <row r="4" hidden="1" s="1" customFormat="1" ht="24.96" customHeight="1">
      <c r="B4" s="19"/>
      <c r="D4" s="162" t="s">
        <v>109</v>
      </c>
      <c r="L4" s="19"/>
      <c r="M4" s="163" t="s">
        <v>10</v>
      </c>
      <c r="AT4" s="16" t="s">
        <v>4</v>
      </c>
      <c r="AZ4" s="159" t="s">
        <v>110</v>
      </c>
      <c r="BA4" s="159" t="s">
        <v>1</v>
      </c>
      <c r="BB4" s="159" t="s">
        <v>1</v>
      </c>
      <c r="BC4" s="159" t="s">
        <v>111</v>
      </c>
      <c r="BD4" s="159" t="s">
        <v>84</v>
      </c>
    </row>
    <row r="5" hidden="1" s="1" customFormat="1" ht="6.96" customHeight="1">
      <c r="B5" s="19"/>
      <c r="L5" s="19"/>
      <c r="AZ5" s="159" t="s">
        <v>112</v>
      </c>
      <c r="BA5" s="159" t="s">
        <v>1</v>
      </c>
      <c r="BB5" s="159" t="s">
        <v>1</v>
      </c>
      <c r="BC5" s="159" t="s">
        <v>113</v>
      </c>
      <c r="BD5" s="159" t="s">
        <v>84</v>
      </c>
    </row>
    <row r="6" hidden="1" s="1" customFormat="1" ht="12" customHeight="1">
      <c r="B6" s="19"/>
      <c r="D6" s="164" t="s">
        <v>16</v>
      </c>
      <c r="L6" s="19"/>
      <c r="AZ6" s="159" t="s">
        <v>114</v>
      </c>
      <c r="BA6" s="159" t="s">
        <v>1</v>
      </c>
      <c r="BB6" s="159" t="s">
        <v>1</v>
      </c>
      <c r="BC6" s="159" t="s">
        <v>115</v>
      </c>
      <c r="BD6" s="159" t="s">
        <v>84</v>
      </c>
    </row>
    <row r="7" hidden="1" s="1" customFormat="1" ht="16.5" customHeight="1">
      <c r="B7" s="19"/>
      <c r="E7" s="165" t="str">
        <f>'Rekapitulace stavby'!K6</f>
        <v>Oprava mostu na trati 1561</v>
      </c>
      <c r="F7" s="164"/>
      <c r="G7" s="164"/>
      <c r="H7" s="164"/>
      <c r="L7" s="19"/>
      <c r="AZ7" s="159" t="s">
        <v>116</v>
      </c>
      <c r="BA7" s="159" t="s">
        <v>1</v>
      </c>
      <c r="BB7" s="159" t="s">
        <v>1</v>
      </c>
      <c r="BC7" s="159" t="s">
        <v>117</v>
      </c>
      <c r="BD7" s="159" t="s">
        <v>84</v>
      </c>
    </row>
    <row r="8" hidden="1" s="1" customFormat="1" ht="12" customHeight="1">
      <c r="B8" s="19"/>
      <c r="D8" s="164" t="s">
        <v>118</v>
      </c>
      <c r="L8" s="19"/>
      <c r="AZ8" s="159" t="s">
        <v>119</v>
      </c>
      <c r="BA8" s="159" t="s">
        <v>1</v>
      </c>
      <c r="BB8" s="159" t="s">
        <v>1</v>
      </c>
      <c r="BC8" s="159" t="s">
        <v>120</v>
      </c>
      <c r="BD8" s="159" t="s">
        <v>84</v>
      </c>
    </row>
    <row r="9" hidden="1" s="2" customFormat="1" ht="16.5" customHeight="1">
      <c r="A9" s="39"/>
      <c r="B9" s="42"/>
      <c r="C9" s="39"/>
      <c r="D9" s="39"/>
      <c r="E9" s="165" t="s">
        <v>121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4" t="s">
        <v>122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6" t="s">
        <v>123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4" t="s">
        <v>18</v>
      </c>
      <c r="E13" s="39"/>
      <c r="F13" s="142" t="s">
        <v>1</v>
      </c>
      <c r="G13" s="39"/>
      <c r="H13" s="39"/>
      <c r="I13" s="164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4" t="s">
        <v>20</v>
      </c>
      <c r="E14" s="39"/>
      <c r="F14" s="142" t="s">
        <v>21</v>
      </c>
      <c r="G14" s="39"/>
      <c r="H14" s="39"/>
      <c r="I14" s="164" t="s">
        <v>22</v>
      </c>
      <c r="J14" s="167" t="str">
        <f>'Rekapitulace stavby'!AN8</f>
        <v>12. 12. 2022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4" t="s">
        <v>24</v>
      </c>
      <c r="E16" s="39"/>
      <c r="F16" s="39"/>
      <c r="G16" s="39"/>
      <c r="H16" s="39"/>
      <c r="I16" s="164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64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4" t="s">
        <v>27</v>
      </c>
      <c r="E19" s="39"/>
      <c r="F19" s="39"/>
      <c r="G19" s="39"/>
      <c r="H19" s="39"/>
      <c r="I19" s="164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64" t="s">
        <v>26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4" t="s">
        <v>29</v>
      </c>
      <c r="E22" s="39"/>
      <c r="F22" s="39"/>
      <c r="G22" s="39"/>
      <c r="H22" s="39"/>
      <c r="I22" s="164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64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4" t="s">
        <v>31</v>
      </c>
      <c r="E25" s="39"/>
      <c r="F25" s="39"/>
      <c r="G25" s="39"/>
      <c r="H25" s="39"/>
      <c r="I25" s="164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64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4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68"/>
      <c r="B29" s="169"/>
      <c r="C29" s="168"/>
      <c r="D29" s="168"/>
      <c r="E29" s="170" t="s">
        <v>1</v>
      </c>
      <c r="F29" s="170"/>
      <c r="G29" s="170"/>
      <c r="H29" s="170"/>
      <c r="I29" s="168"/>
      <c r="J29" s="168"/>
      <c r="K29" s="168"/>
      <c r="L29" s="171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2"/>
      <c r="E31" s="172"/>
      <c r="F31" s="172"/>
      <c r="G31" s="172"/>
      <c r="H31" s="172"/>
      <c r="I31" s="172"/>
      <c r="J31" s="172"/>
      <c r="K31" s="17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3" t="s">
        <v>35</v>
      </c>
      <c r="E32" s="39"/>
      <c r="F32" s="39"/>
      <c r="G32" s="39"/>
      <c r="H32" s="39"/>
      <c r="I32" s="39"/>
      <c r="J32" s="174">
        <f>ROUND(J134,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2"/>
      <c r="E33" s="172"/>
      <c r="F33" s="172"/>
      <c r="G33" s="172"/>
      <c r="H33" s="172"/>
      <c r="I33" s="172"/>
      <c r="J33" s="172"/>
      <c r="K33" s="172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75" t="s">
        <v>37</v>
      </c>
      <c r="G34" s="39"/>
      <c r="H34" s="39"/>
      <c r="I34" s="175" t="s">
        <v>36</v>
      </c>
      <c r="J34" s="17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76" t="s">
        <v>39</v>
      </c>
      <c r="E35" s="164" t="s">
        <v>40</v>
      </c>
      <c r="F35" s="177">
        <f>ROUND((SUM(BE134:BE346)),  2)</f>
        <v>0</v>
      </c>
      <c r="G35" s="39"/>
      <c r="H35" s="39"/>
      <c r="I35" s="178">
        <v>0.20999999999999999</v>
      </c>
      <c r="J35" s="177">
        <f>ROUND(((SUM(BE134:BE346))*I35),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4" t="s">
        <v>41</v>
      </c>
      <c r="F36" s="177">
        <f>ROUND((SUM(BF134:BF346)),  2)</f>
        <v>0</v>
      </c>
      <c r="G36" s="39"/>
      <c r="H36" s="39"/>
      <c r="I36" s="178">
        <v>0.14999999999999999</v>
      </c>
      <c r="J36" s="177">
        <f>ROUND(((SUM(BF134:BF346))*I36),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4" t="s">
        <v>42</v>
      </c>
      <c r="F37" s="177">
        <f>ROUND((SUM(BG134:BG346)),  2)</f>
        <v>0</v>
      </c>
      <c r="G37" s="39"/>
      <c r="H37" s="39"/>
      <c r="I37" s="178">
        <v>0.20999999999999999</v>
      </c>
      <c r="J37" s="17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4" t="s">
        <v>43</v>
      </c>
      <c r="F38" s="177">
        <f>ROUND((SUM(BH134:BH346)),  2)</f>
        <v>0</v>
      </c>
      <c r="G38" s="39"/>
      <c r="H38" s="39"/>
      <c r="I38" s="178">
        <v>0.14999999999999999</v>
      </c>
      <c r="J38" s="17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4" t="s">
        <v>44</v>
      </c>
      <c r="F39" s="177">
        <f>ROUND((SUM(BI134:BI346)),  2)</f>
        <v>0</v>
      </c>
      <c r="G39" s="39"/>
      <c r="H39" s="39"/>
      <c r="I39" s="178">
        <v>0</v>
      </c>
      <c r="J39" s="17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79"/>
      <c r="D41" s="180" t="s">
        <v>45</v>
      </c>
      <c r="E41" s="181"/>
      <c r="F41" s="181"/>
      <c r="G41" s="182" t="s">
        <v>46</v>
      </c>
      <c r="H41" s="183" t="s">
        <v>47</v>
      </c>
      <c r="I41" s="181"/>
      <c r="J41" s="184">
        <f>SUM(J32:J39)</f>
        <v>0</v>
      </c>
      <c r="K41" s="18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4"/>
      <c r="D50" s="186" t="s">
        <v>48</v>
      </c>
      <c r="E50" s="187"/>
      <c r="F50" s="187"/>
      <c r="G50" s="186" t="s">
        <v>49</v>
      </c>
      <c r="H50" s="187"/>
      <c r="I50" s="187"/>
      <c r="J50" s="187"/>
      <c r="K50" s="187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88" t="s">
        <v>50</v>
      </c>
      <c r="E61" s="189"/>
      <c r="F61" s="190" t="s">
        <v>51</v>
      </c>
      <c r="G61" s="188" t="s">
        <v>50</v>
      </c>
      <c r="H61" s="189"/>
      <c r="I61" s="189"/>
      <c r="J61" s="191" t="s">
        <v>51</v>
      </c>
      <c r="K61" s="18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86" t="s">
        <v>52</v>
      </c>
      <c r="E65" s="192"/>
      <c r="F65" s="192"/>
      <c r="G65" s="186" t="s">
        <v>53</v>
      </c>
      <c r="H65" s="192"/>
      <c r="I65" s="192"/>
      <c r="J65" s="192"/>
      <c r="K65" s="19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88" t="s">
        <v>50</v>
      </c>
      <c r="E76" s="189"/>
      <c r="F76" s="190" t="s">
        <v>51</v>
      </c>
      <c r="G76" s="188" t="s">
        <v>50</v>
      </c>
      <c r="H76" s="189"/>
      <c r="I76" s="189"/>
      <c r="J76" s="191" t="s">
        <v>51</v>
      </c>
      <c r="K76" s="18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93"/>
      <c r="C77" s="194"/>
      <c r="D77" s="194"/>
      <c r="E77" s="194"/>
      <c r="F77" s="194"/>
      <c r="G77" s="194"/>
      <c r="H77" s="194"/>
      <c r="I77" s="194"/>
      <c r="J77" s="194"/>
      <c r="K77" s="19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6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Oprava mostu na trati 1561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0"/>
      <c r="C86" s="31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9"/>
      <c r="B87" s="40"/>
      <c r="C87" s="41"/>
      <c r="D87" s="41"/>
      <c r="E87" s="197" t="s">
        <v>121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1" t="s">
        <v>122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2022/12/1.1/SO 01 - Stavební část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1" t="s">
        <v>20</v>
      </c>
      <c r="D91" s="41"/>
      <c r="E91" s="41"/>
      <c r="F91" s="26" t="str">
        <f>F14</f>
        <v xml:space="preserve"> </v>
      </c>
      <c r="G91" s="41"/>
      <c r="H91" s="41"/>
      <c r="I91" s="31" t="s">
        <v>22</v>
      </c>
      <c r="J91" s="80" t="str">
        <f>IF(J14="","",J14)</f>
        <v>12. 12. 2022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1" t="s">
        <v>24</v>
      </c>
      <c r="D93" s="41"/>
      <c r="E93" s="41"/>
      <c r="F93" s="26" t="str">
        <f>E17</f>
        <v xml:space="preserve"> </v>
      </c>
      <c r="G93" s="41"/>
      <c r="H93" s="41"/>
      <c r="I93" s="31" t="s">
        <v>29</v>
      </c>
      <c r="J93" s="35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1" t="s">
        <v>27</v>
      </c>
      <c r="D94" s="41"/>
      <c r="E94" s="41"/>
      <c r="F94" s="26" t="str">
        <f>IF(E20="","",E20)</f>
        <v>Vyplň údaj</v>
      </c>
      <c r="G94" s="41"/>
      <c r="H94" s="41"/>
      <c r="I94" s="31" t="s">
        <v>31</v>
      </c>
      <c r="J94" s="35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125</v>
      </c>
      <c r="D96" s="157"/>
      <c r="E96" s="157"/>
      <c r="F96" s="157"/>
      <c r="G96" s="157"/>
      <c r="H96" s="157"/>
      <c r="I96" s="157"/>
      <c r="J96" s="199" t="s">
        <v>126</v>
      </c>
      <c r="K96" s="15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0" t="s">
        <v>127</v>
      </c>
      <c r="D98" s="41"/>
      <c r="E98" s="41"/>
      <c r="F98" s="41"/>
      <c r="G98" s="41"/>
      <c r="H98" s="41"/>
      <c r="I98" s="41"/>
      <c r="J98" s="111">
        <f>J134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128</v>
      </c>
    </row>
    <row r="99" s="9" customFormat="1" ht="24.96" customHeight="1">
      <c r="A99" s="9"/>
      <c r="B99" s="201"/>
      <c r="C99" s="202"/>
      <c r="D99" s="203" t="s">
        <v>129</v>
      </c>
      <c r="E99" s="204"/>
      <c r="F99" s="204"/>
      <c r="G99" s="204"/>
      <c r="H99" s="204"/>
      <c r="I99" s="204"/>
      <c r="J99" s="205">
        <f>J135</f>
        <v>0</v>
      </c>
      <c r="K99" s="202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4"/>
      <c r="D100" s="208" t="s">
        <v>130</v>
      </c>
      <c r="E100" s="209"/>
      <c r="F100" s="209"/>
      <c r="G100" s="209"/>
      <c r="H100" s="209"/>
      <c r="I100" s="209"/>
      <c r="J100" s="210">
        <f>J136</f>
        <v>0</v>
      </c>
      <c r="K100" s="134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4"/>
      <c r="D101" s="208" t="s">
        <v>131</v>
      </c>
      <c r="E101" s="209"/>
      <c r="F101" s="209"/>
      <c r="G101" s="209"/>
      <c r="H101" s="209"/>
      <c r="I101" s="209"/>
      <c r="J101" s="210">
        <f>J163</f>
        <v>0</v>
      </c>
      <c r="K101" s="134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4"/>
      <c r="D102" s="208" t="s">
        <v>132</v>
      </c>
      <c r="E102" s="209"/>
      <c r="F102" s="209"/>
      <c r="G102" s="209"/>
      <c r="H102" s="209"/>
      <c r="I102" s="209"/>
      <c r="J102" s="210">
        <f>J174</f>
        <v>0</v>
      </c>
      <c r="K102" s="134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4"/>
      <c r="D103" s="208" t="s">
        <v>133</v>
      </c>
      <c r="E103" s="209"/>
      <c r="F103" s="209"/>
      <c r="G103" s="209"/>
      <c r="H103" s="209"/>
      <c r="I103" s="209"/>
      <c r="J103" s="210">
        <f>J188</f>
        <v>0</v>
      </c>
      <c r="K103" s="134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4"/>
      <c r="D104" s="208" t="s">
        <v>134</v>
      </c>
      <c r="E104" s="209"/>
      <c r="F104" s="209"/>
      <c r="G104" s="209"/>
      <c r="H104" s="209"/>
      <c r="I104" s="209"/>
      <c r="J104" s="210">
        <f>J213</f>
        <v>0</v>
      </c>
      <c r="K104" s="134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7"/>
      <c r="C105" s="134"/>
      <c r="D105" s="208" t="s">
        <v>135</v>
      </c>
      <c r="E105" s="209"/>
      <c r="F105" s="209"/>
      <c r="G105" s="209"/>
      <c r="H105" s="209"/>
      <c r="I105" s="209"/>
      <c r="J105" s="210">
        <f>J224</f>
        <v>0</v>
      </c>
      <c r="K105" s="134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7"/>
      <c r="C106" s="134"/>
      <c r="D106" s="208" t="s">
        <v>136</v>
      </c>
      <c r="E106" s="209"/>
      <c r="F106" s="209"/>
      <c r="G106" s="209"/>
      <c r="H106" s="209"/>
      <c r="I106" s="209"/>
      <c r="J106" s="210">
        <f>J229</f>
        <v>0</v>
      </c>
      <c r="K106" s="134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7"/>
      <c r="C107" s="134"/>
      <c r="D107" s="208" t="s">
        <v>137</v>
      </c>
      <c r="E107" s="209"/>
      <c r="F107" s="209"/>
      <c r="G107" s="209"/>
      <c r="H107" s="209"/>
      <c r="I107" s="209"/>
      <c r="J107" s="210">
        <f>J276</f>
        <v>0</v>
      </c>
      <c r="K107" s="134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7"/>
      <c r="C108" s="134"/>
      <c r="D108" s="208" t="s">
        <v>138</v>
      </c>
      <c r="E108" s="209"/>
      <c r="F108" s="209"/>
      <c r="G108" s="209"/>
      <c r="H108" s="209"/>
      <c r="I108" s="209"/>
      <c r="J108" s="210">
        <f>J297</f>
        <v>0</v>
      </c>
      <c r="K108" s="134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01"/>
      <c r="C109" s="202"/>
      <c r="D109" s="203" t="s">
        <v>139</v>
      </c>
      <c r="E109" s="204"/>
      <c r="F109" s="204"/>
      <c r="G109" s="204"/>
      <c r="H109" s="204"/>
      <c r="I109" s="204"/>
      <c r="J109" s="205">
        <f>J299</f>
        <v>0</v>
      </c>
      <c r="K109" s="202"/>
      <c r="L109" s="20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07"/>
      <c r="C110" s="134"/>
      <c r="D110" s="208" t="s">
        <v>140</v>
      </c>
      <c r="E110" s="209"/>
      <c r="F110" s="209"/>
      <c r="G110" s="209"/>
      <c r="H110" s="209"/>
      <c r="I110" s="209"/>
      <c r="J110" s="210">
        <f>J300</f>
        <v>0</v>
      </c>
      <c r="K110" s="134"/>
      <c r="L110" s="21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201"/>
      <c r="C111" s="202"/>
      <c r="D111" s="203" t="s">
        <v>141</v>
      </c>
      <c r="E111" s="204"/>
      <c r="F111" s="204"/>
      <c r="G111" s="204"/>
      <c r="H111" s="204"/>
      <c r="I111" s="204"/>
      <c r="J111" s="205">
        <f>J337</f>
        <v>0</v>
      </c>
      <c r="K111" s="202"/>
      <c r="L111" s="20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207"/>
      <c r="C112" s="134"/>
      <c r="D112" s="208" t="s">
        <v>142</v>
      </c>
      <c r="E112" s="209"/>
      <c r="F112" s="209"/>
      <c r="G112" s="209"/>
      <c r="H112" s="209"/>
      <c r="I112" s="209"/>
      <c r="J112" s="210">
        <f>J338</f>
        <v>0</v>
      </c>
      <c r="K112" s="134"/>
      <c r="L112" s="21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2" t="s">
        <v>143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1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97" t="str">
        <f>E7</f>
        <v>Oprava mostu na trati 1561</v>
      </c>
      <c r="F122" s="31"/>
      <c r="G122" s="31"/>
      <c r="H122" s="3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0"/>
      <c r="C123" s="31" t="s">
        <v>118</v>
      </c>
      <c r="D123" s="21"/>
      <c r="E123" s="21"/>
      <c r="F123" s="21"/>
      <c r="G123" s="21"/>
      <c r="H123" s="21"/>
      <c r="I123" s="21"/>
      <c r="J123" s="21"/>
      <c r="K123" s="21"/>
      <c r="L123" s="19"/>
    </row>
    <row r="124" s="2" customFormat="1" ht="16.5" customHeight="1">
      <c r="A124" s="39"/>
      <c r="B124" s="40"/>
      <c r="C124" s="41"/>
      <c r="D124" s="41"/>
      <c r="E124" s="197" t="s">
        <v>121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1" t="s">
        <v>122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E11</f>
        <v>2022/12/1.1/SO 01 - Stavební část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1" t="s">
        <v>20</v>
      </c>
      <c r="D128" s="41"/>
      <c r="E128" s="41"/>
      <c r="F128" s="26" t="str">
        <f>F14</f>
        <v xml:space="preserve"> </v>
      </c>
      <c r="G128" s="41"/>
      <c r="H128" s="41"/>
      <c r="I128" s="31" t="s">
        <v>22</v>
      </c>
      <c r="J128" s="80" t="str">
        <f>IF(J14="","",J14)</f>
        <v>12. 12. 2022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1" t="s">
        <v>24</v>
      </c>
      <c r="D130" s="41"/>
      <c r="E130" s="41"/>
      <c r="F130" s="26" t="str">
        <f>E17</f>
        <v xml:space="preserve"> </v>
      </c>
      <c r="G130" s="41"/>
      <c r="H130" s="41"/>
      <c r="I130" s="31" t="s">
        <v>29</v>
      </c>
      <c r="J130" s="35" t="str">
        <f>E23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1" t="s">
        <v>27</v>
      </c>
      <c r="D131" s="41"/>
      <c r="E131" s="41"/>
      <c r="F131" s="26" t="str">
        <f>IF(E20="","",E20)</f>
        <v>Vyplň údaj</v>
      </c>
      <c r="G131" s="41"/>
      <c r="H131" s="41"/>
      <c r="I131" s="31" t="s">
        <v>31</v>
      </c>
      <c r="J131" s="35" t="str">
        <f>E26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12"/>
      <c r="B133" s="213"/>
      <c r="C133" s="214" t="s">
        <v>144</v>
      </c>
      <c r="D133" s="215" t="s">
        <v>60</v>
      </c>
      <c r="E133" s="215" t="s">
        <v>56</v>
      </c>
      <c r="F133" s="215" t="s">
        <v>57</v>
      </c>
      <c r="G133" s="215" t="s">
        <v>145</v>
      </c>
      <c r="H133" s="215" t="s">
        <v>146</v>
      </c>
      <c r="I133" s="215" t="s">
        <v>147</v>
      </c>
      <c r="J133" s="216" t="s">
        <v>126</v>
      </c>
      <c r="K133" s="217" t="s">
        <v>148</v>
      </c>
      <c r="L133" s="218"/>
      <c r="M133" s="101" t="s">
        <v>1</v>
      </c>
      <c r="N133" s="102" t="s">
        <v>39</v>
      </c>
      <c r="O133" s="102" t="s">
        <v>149</v>
      </c>
      <c r="P133" s="102" t="s">
        <v>150</v>
      </c>
      <c r="Q133" s="102" t="s">
        <v>151</v>
      </c>
      <c r="R133" s="102" t="s">
        <v>152</v>
      </c>
      <c r="S133" s="102" t="s">
        <v>153</v>
      </c>
      <c r="T133" s="103" t="s">
        <v>154</v>
      </c>
      <c r="U133" s="21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/>
    </row>
    <row r="134" s="2" customFormat="1" ht="22.8" customHeight="1">
      <c r="A134" s="39"/>
      <c r="B134" s="40"/>
      <c r="C134" s="108" t="s">
        <v>155</v>
      </c>
      <c r="D134" s="41"/>
      <c r="E134" s="41"/>
      <c r="F134" s="41"/>
      <c r="G134" s="41"/>
      <c r="H134" s="41"/>
      <c r="I134" s="41"/>
      <c r="J134" s="219">
        <f>BK134</f>
        <v>0</v>
      </c>
      <c r="K134" s="41"/>
      <c r="L134" s="42"/>
      <c r="M134" s="104"/>
      <c r="N134" s="220"/>
      <c r="O134" s="105"/>
      <c r="P134" s="221">
        <f>P135+P299+P337</f>
        <v>0</v>
      </c>
      <c r="Q134" s="105"/>
      <c r="R134" s="221">
        <f>R135+R299+R337</f>
        <v>969.90297112000007</v>
      </c>
      <c r="S134" s="105"/>
      <c r="T134" s="222">
        <f>T135+T299+T337</f>
        <v>397.51029999999997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74</v>
      </c>
      <c r="AU134" s="16" t="s">
        <v>128</v>
      </c>
      <c r="BK134" s="223">
        <f>BK135+BK299+BK337</f>
        <v>0</v>
      </c>
    </row>
    <row r="135" s="12" customFormat="1" ht="25.92" customHeight="1">
      <c r="A135" s="12"/>
      <c r="B135" s="224"/>
      <c r="C135" s="225"/>
      <c r="D135" s="226" t="s">
        <v>74</v>
      </c>
      <c r="E135" s="227" t="s">
        <v>156</v>
      </c>
      <c r="F135" s="227" t="s">
        <v>157</v>
      </c>
      <c r="G135" s="225"/>
      <c r="H135" s="225"/>
      <c r="I135" s="228"/>
      <c r="J135" s="229">
        <f>BK135</f>
        <v>0</v>
      </c>
      <c r="K135" s="225"/>
      <c r="L135" s="230"/>
      <c r="M135" s="231"/>
      <c r="N135" s="232"/>
      <c r="O135" s="232"/>
      <c r="P135" s="233">
        <f>P136+P163+P174+P188+P213+P224+P229+P276+P297</f>
        <v>0</v>
      </c>
      <c r="Q135" s="232"/>
      <c r="R135" s="233">
        <f>R136+R163+R174+R188+R213+R224+R229+R276+R297</f>
        <v>968.93403093000006</v>
      </c>
      <c r="S135" s="232"/>
      <c r="T135" s="234">
        <f>T136+T163+T174+T188+T213+T224+T229+T276+T297</f>
        <v>397.51029999999997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5" t="s">
        <v>82</v>
      </c>
      <c r="AT135" s="236" t="s">
        <v>74</v>
      </c>
      <c r="AU135" s="236" t="s">
        <v>75</v>
      </c>
      <c r="AY135" s="235" t="s">
        <v>158</v>
      </c>
      <c r="BK135" s="237">
        <f>BK136+BK163+BK174+BK188+BK213+BK224+BK229+BK276+BK297</f>
        <v>0</v>
      </c>
    </row>
    <row r="136" s="12" customFormat="1" ht="22.8" customHeight="1">
      <c r="A136" s="12"/>
      <c r="B136" s="224"/>
      <c r="C136" s="225"/>
      <c r="D136" s="226" t="s">
        <v>74</v>
      </c>
      <c r="E136" s="238" t="s">
        <v>82</v>
      </c>
      <c r="F136" s="238" t="s">
        <v>159</v>
      </c>
      <c r="G136" s="225"/>
      <c r="H136" s="225"/>
      <c r="I136" s="228"/>
      <c r="J136" s="239">
        <f>BK136</f>
        <v>0</v>
      </c>
      <c r="K136" s="225"/>
      <c r="L136" s="230"/>
      <c r="M136" s="231"/>
      <c r="N136" s="232"/>
      <c r="O136" s="232"/>
      <c r="P136" s="233">
        <f>SUM(P137:P162)</f>
        <v>0</v>
      </c>
      <c r="Q136" s="232"/>
      <c r="R136" s="233">
        <f>SUM(R137:R162)</f>
        <v>0.74399999999999999</v>
      </c>
      <c r="S136" s="232"/>
      <c r="T136" s="234">
        <f>SUM(T137:T162)</f>
        <v>181.5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5" t="s">
        <v>82</v>
      </c>
      <c r="AT136" s="236" t="s">
        <v>74</v>
      </c>
      <c r="AU136" s="236" t="s">
        <v>82</v>
      </c>
      <c r="AY136" s="235" t="s">
        <v>158</v>
      </c>
      <c r="BK136" s="237">
        <f>SUM(BK137:BK162)</f>
        <v>0</v>
      </c>
    </row>
    <row r="137" s="2" customFormat="1" ht="16.5" customHeight="1">
      <c r="A137" s="39"/>
      <c r="B137" s="40"/>
      <c r="C137" s="240" t="s">
        <v>82</v>
      </c>
      <c r="D137" s="240" t="s">
        <v>160</v>
      </c>
      <c r="E137" s="241" t="s">
        <v>161</v>
      </c>
      <c r="F137" s="242" t="s">
        <v>162</v>
      </c>
      <c r="G137" s="243" t="s">
        <v>163</v>
      </c>
      <c r="H137" s="244">
        <v>200</v>
      </c>
      <c r="I137" s="245"/>
      <c r="J137" s="246">
        <f>ROUND(I137*H137,2)</f>
        <v>0</v>
      </c>
      <c r="K137" s="247"/>
      <c r="L137" s="42"/>
      <c r="M137" s="248" t="s">
        <v>1</v>
      </c>
      <c r="N137" s="249" t="s">
        <v>40</v>
      </c>
      <c r="O137" s="92"/>
      <c r="P137" s="250">
        <f>O137*H137</f>
        <v>0</v>
      </c>
      <c r="Q137" s="250">
        <v>3.0000000000000001E-05</v>
      </c>
      <c r="R137" s="250">
        <f>Q137*H137</f>
        <v>0.0060000000000000001</v>
      </c>
      <c r="S137" s="250">
        <v>0</v>
      </c>
      <c r="T137" s="25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2" t="s">
        <v>164</v>
      </c>
      <c r="AT137" s="252" t="s">
        <v>160</v>
      </c>
      <c r="AU137" s="252" t="s">
        <v>84</v>
      </c>
      <c r="AY137" s="16" t="s">
        <v>158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6" t="s">
        <v>82</v>
      </c>
      <c r="BK137" s="152">
        <f>ROUND(I137*H137,2)</f>
        <v>0</v>
      </c>
      <c r="BL137" s="16" t="s">
        <v>164</v>
      </c>
      <c r="BM137" s="252" t="s">
        <v>165</v>
      </c>
    </row>
    <row r="138" s="13" customFormat="1">
      <c r="A138" s="13"/>
      <c r="B138" s="253"/>
      <c r="C138" s="254"/>
      <c r="D138" s="255" t="s">
        <v>166</v>
      </c>
      <c r="E138" s="256" t="s">
        <v>1</v>
      </c>
      <c r="F138" s="257" t="s">
        <v>167</v>
      </c>
      <c r="G138" s="254"/>
      <c r="H138" s="258">
        <v>200</v>
      </c>
      <c r="I138" s="259"/>
      <c r="J138" s="254"/>
      <c r="K138" s="254"/>
      <c r="L138" s="260"/>
      <c r="M138" s="261"/>
      <c r="N138" s="262"/>
      <c r="O138" s="262"/>
      <c r="P138" s="262"/>
      <c r="Q138" s="262"/>
      <c r="R138" s="262"/>
      <c r="S138" s="262"/>
      <c r="T138" s="26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4" t="s">
        <v>166</v>
      </c>
      <c r="AU138" s="264" t="s">
        <v>84</v>
      </c>
      <c r="AV138" s="13" t="s">
        <v>84</v>
      </c>
      <c r="AW138" s="13" t="s">
        <v>30</v>
      </c>
      <c r="AX138" s="13" t="s">
        <v>82</v>
      </c>
      <c r="AY138" s="264" t="s">
        <v>158</v>
      </c>
    </row>
    <row r="139" s="2" customFormat="1" ht="33" customHeight="1">
      <c r="A139" s="39"/>
      <c r="B139" s="40"/>
      <c r="C139" s="240" t="s">
        <v>84</v>
      </c>
      <c r="D139" s="240" t="s">
        <v>160</v>
      </c>
      <c r="E139" s="241" t="s">
        <v>168</v>
      </c>
      <c r="F139" s="242" t="s">
        <v>169</v>
      </c>
      <c r="G139" s="243" t="s">
        <v>163</v>
      </c>
      <c r="H139" s="244">
        <v>200</v>
      </c>
      <c r="I139" s="245"/>
      <c r="J139" s="246">
        <f>ROUND(I139*H139,2)</f>
        <v>0</v>
      </c>
      <c r="K139" s="247"/>
      <c r="L139" s="42"/>
      <c r="M139" s="248" t="s">
        <v>1</v>
      </c>
      <c r="N139" s="249" t="s">
        <v>40</v>
      </c>
      <c r="O139" s="92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2" t="s">
        <v>164</v>
      </c>
      <c r="AT139" s="252" t="s">
        <v>160</v>
      </c>
      <c r="AU139" s="252" t="s">
        <v>84</v>
      </c>
      <c r="AY139" s="16" t="s">
        <v>158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6" t="s">
        <v>82</v>
      </c>
      <c r="BK139" s="152">
        <f>ROUND(I139*H139,2)</f>
        <v>0</v>
      </c>
      <c r="BL139" s="16" t="s">
        <v>164</v>
      </c>
      <c r="BM139" s="252" t="s">
        <v>170</v>
      </c>
    </row>
    <row r="140" s="13" customFormat="1">
      <c r="A140" s="13"/>
      <c r="B140" s="253"/>
      <c r="C140" s="254"/>
      <c r="D140" s="255" t="s">
        <v>166</v>
      </c>
      <c r="E140" s="256" t="s">
        <v>1</v>
      </c>
      <c r="F140" s="257" t="s">
        <v>167</v>
      </c>
      <c r="G140" s="254"/>
      <c r="H140" s="258">
        <v>200</v>
      </c>
      <c r="I140" s="259"/>
      <c r="J140" s="254"/>
      <c r="K140" s="254"/>
      <c r="L140" s="260"/>
      <c r="M140" s="261"/>
      <c r="N140" s="262"/>
      <c r="O140" s="262"/>
      <c r="P140" s="262"/>
      <c r="Q140" s="262"/>
      <c r="R140" s="262"/>
      <c r="S140" s="262"/>
      <c r="T140" s="26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4" t="s">
        <v>166</v>
      </c>
      <c r="AU140" s="264" t="s">
        <v>84</v>
      </c>
      <c r="AV140" s="13" t="s">
        <v>84</v>
      </c>
      <c r="AW140" s="13" t="s">
        <v>30</v>
      </c>
      <c r="AX140" s="13" t="s">
        <v>82</v>
      </c>
      <c r="AY140" s="264" t="s">
        <v>158</v>
      </c>
    </row>
    <row r="141" s="2" customFormat="1" ht="24.15" customHeight="1">
      <c r="A141" s="39"/>
      <c r="B141" s="40"/>
      <c r="C141" s="240" t="s">
        <v>171</v>
      </c>
      <c r="D141" s="240" t="s">
        <v>160</v>
      </c>
      <c r="E141" s="241" t="s">
        <v>172</v>
      </c>
      <c r="F141" s="242" t="s">
        <v>173</v>
      </c>
      <c r="G141" s="243" t="s">
        <v>163</v>
      </c>
      <c r="H141" s="244">
        <v>330</v>
      </c>
      <c r="I141" s="245"/>
      <c r="J141" s="246">
        <f>ROUND(I141*H141,2)</f>
        <v>0</v>
      </c>
      <c r="K141" s="247"/>
      <c r="L141" s="42"/>
      <c r="M141" s="248" t="s">
        <v>1</v>
      </c>
      <c r="N141" s="249" t="s">
        <v>40</v>
      </c>
      <c r="O141" s="92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2" t="s">
        <v>164</v>
      </c>
      <c r="AT141" s="252" t="s">
        <v>160</v>
      </c>
      <c r="AU141" s="252" t="s">
        <v>84</v>
      </c>
      <c r="AY141" s="16" t="s">
        <v>158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6" t="s">
        <v>82</v>
      </c>
      <c r="BK141" s="152">
        <f>ROUND(I141*H141,2)</f>
        <v>0</v>
      </c>
      <c r="BL141" s="16" t="s">
        <v>164</v>
      </c>
      <c r="BM141" s="252" t="s">
        <v>174</v>
      </c>
    </row>
    <row r="142" s="13" customFormat="1">
      <c r="A142" s="13"/>
      <c r="B142" s="253"/>
      <c r="C142" s="254"/>
      <c r="D142" s="255" t="s">
        <v>166</v>
      </c>
      <c r="E142" s="256" t="s">
        <v>1</v>
      </c>
      <c r="F142" s="257" t="s">
        <v>114</v>
      </c>
      <c r="G142" s="254"/>
      <c r="H142" s="258">
        <v>330</v>
      </c>
      <c r="I142" s="259"/>
      <c r="J142" s="254"/>
      <c r="K142" s="254"/>
      <c r="L142" s="260"/>
      <c r="M142" s="261"/>
      <c r="N142" s="262"/>
      <c r="O142" s="262"/>
      <c r="P142" s="262"/>
      <c r="Q142" s="262"/>
      <c r="R142" s="262"/>
      <c r="S142" s="262"/>
      <c r="T142" s="26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4" t="s">
        <v>166</v>
      </c>
      <c r="AU142" s="264" t="s">
        <v>84</v>
      </c>
      <c r="AV142" s="13" t="s">
        <v>84</v>
      </c>
      <c r="AW142" s="13" t="s">
        <v>30</v>
      </c>
      <c r="AX142" s="13" t="s">
        <v>82</v>
      </c>
      <c r="AY142" s="264" t="s">
        <v>158</v>
      </c>
    </row>
    <row r="143" s="2" customFormat="1" ht="24.15" customHeight="1">
      <c r="A143" s="39"/>
      <c r="B143" s="40"/>
      <c r="C143" s="240" t="s">
        <v>164</v>
      </c>
      <c r="D143" s="240" t="s">
        <v>160</v>
      </c>
      <c r="E143" s="241" t="s">
        <v>175</v>
      </c>
      <c r="F143" s="242" t="s">
        <v>176</v>
      </c>
      <c r="G143" s="243" t="s">
        <v>177</v>
      </c>
      <c r="H143" s="244">
        <v>1</v>
      </c>
      <c r="I143" s="245"/>
      <c r="J143" s="246">
        <f>ROUND(I143*H143,2)</f>
        <v>0</v>
      </c>
      <c r="K143" s="247"/>
      <c r="L143" s="42"/>
      <c r="M143" s="248" t="s">
        <v>1</v>
      </c>
      <c r="N143" s="249" t="s">
        <v>40</v>
      </c>
      <c r="O143" s="92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164</v>
      </c>
      <c r="AT143" s="252" t="s">
        <v>160</v>
      </c>
      <c r="AU143" s="252" t="s">
        <v>84</v>
      </c>
      <c r="AY143" s="16" t="s">
        <v>158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6" t="s">
        <v>82</v>
      </c>
      <c r="BK143" s="152">
        <f>ROUND(I143*H143,2)</f>
        <v>0</v>
      </c>
      <c r="BL143" s="16" t="s">
        <v>164</v>
      </c>
      <c r="BM143" s="252" t="s">
        <v>178</v>
      </c>
    </row>
    <row r="144" s="13" customFormat="1">
      <c r="A144" s="13"/>
      <c r="B144" s="253"/>
      <c r="C144" s="254"/>
      <c r="D144" s="255" t="s">
        <v>166</v>
      </c>
      <c r="E144" s="256" t="s">
        <v>1</v>
      </c>
      <c r="F144" s="257" t="s">
        <v>82</v>
      </c>
      <c r="G144" s="254"/>
      <c r="H144" s="258">
        <v>1</v>
      </c>
      <c r="I144" s="259"/>
      <c r="J144" s="254"/>
      <c r="K144" s="254"/>
      <c r="L144" s="260"/>
      <c r="M144" s="261"/>
      <c r="N144" s="262"/>
      <c r="O144" s="262"/>
      <c r="P144" s="262"/>
      <c r="Q144" s="262"/>
      <c r="R144" s="262"/>
      <c r="S144" s="262"/>
      <c r="T144" s="26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4" t="s">
        <v>166</v>
      </c>
      <c r="AU144" s="264" t="s">
        <v>84</v>
      </c>
      <c r="AV144" s="13" t="s">
        <v>84</v>
      </c>
      <c r="AW144" s="13" t="s">
        <v>30</v>
      </c>
      <c r="AX144" s="13" t="s">
        <v>82</v>
      </c>
      <c r="AY144" s="264" t="s">
        <v>158</v>
      </c>
    </row>
    <row r="145" s="2" customFormat="1" ht="16.5" customHeight="1">
      <c r="A145" s="39"/>
      <c r="B145" s="40"/>
      <c r="C145" s="240" t="s">
        <v>179</v>
      </c>
      <c r="D145" s="240" t="s">
        <v>160</v>
      </c>
      <c r="E145" s="241" t="s">
        <v>180</v>
      </c>
      <c r="F145" s="242" t="s">
        <v>181</v>
      </c>
      <c r="G145" s="243" t="s">
        <v>163</v>
      </c>
      <c r="H145" s="244">
        <v>330</v>
      </c>
      <c r="I145" s="245"/>
      <c r="J145" s="246">
        <f>ROUND(I145*H145,2)</f>
        <v>0</v>
      </c>
      <c r="K145" s="247"/>
      <c r="L145" s="42"/>
      <c r="M145" s="248" t="s">
        <v>1</v>
      </c>
      <c r="N145" s="249" t="s">
        <v>40</v>
      </c>
      <c r="O145" s="92"/>
      <c r="P145" s="250">
        <f>O145*H145</f>
        <v>0</v>
      </c>
      <c r="Q145" s="250">
        <v>0</v>
      </c>
      <c r="R145" s="250">
        <f>Q145*H145</f>
        <v>0</v>
      </c>
      <c r="S145" s="250">
        <v>0.35499999999999998</v>
      </c>
      <c r="T145" s="251">
        <f>S145*H145</f>
        <v>117.14999999999999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2" t="s">
        <v>164</v>
      </c>
      <c r="AT145" s="252" t="s">
        <v>160</v>
      </c>
      <c r="AU145" s="252" t="s">
        <v>84</v>
      </c>
      <c r="AY145" s="16" t="s">
        <v>158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6" t="s">
        <v>82</v>
      </c>
      <c r="BK145" s="152">
        <f>ROUND(I145*H145,2)</f>
        <v>0</v>
      </c>
      <c r="BL145" s="16" t="s">
        <v>164</v>
      </c>
      <c r="BM145" s="252" t="s">
        <v>182</v>
      </c>
    </row>
    <row r="146" s="13" customFormat="1">
      <c r="A146" s="13"/>
      <c r="B146" s="253"/>
      <c r="C146" s="254"/>
      <c r="D146" s="255" t="s">
        <v>166</v>
      </c>
      <c r="E146" s="256" t="s">
        <v>1</v>
      </c>
      <c r="F146" s="257" t="s">
        <v>114</v>
      </c>
      <c r="G146" s="254"/>
      <c r="H146" s="258">
        <v>330</v>
      </c>
      <c r="I146" s="259"/>
      <c r="J146" s="254"/>
      <c r="K146" s="254"/>
      <c r="L146" s="260"/>
      <c r="M146" s="261"/>
      <c r="N146" s="262"/>
      <c r="O146" s="262"/>
      <c r="P146" s="262"/>
      <c r="Q146" s="262"/>
      <c r="R146" s="262"/>
      <c r="S146" s="262"/>
      <c r="T146" s="26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4" t="s">
        <v>166</v>
      </c>
      <c r="AU146" s="264" t="s">
        <v>84</v>
      </c>
      <c r="AV146" s="13" t="s">
        <v>84</v>
      </c>
      <c r="AW146" s="13" t="s">
        <v>30</v>
      </c>
      <c r="AX146" s="13" t="s">
        <v>82</v>
      </c>
      <c r="AY146" s="264" t="s">
        <v>158</v>
      </c>
    </row>
    <row r="147" s="2" customFormat="1" ht="24.15" customHeight="1">
      <c r="A147" s="39"/>
      <c r="B147" s="40"/>
      <c r="C147" s="240" t="s">
        <v>183</v>
      </c>
      <c r="D147" s="240" t="s">
        <v>160</v>
      </c>
      <c r="E147" s="241" t="s">
        <v>184</v>
      </c>
      <c r="F147" s="242" t="s">
        <v>185</v>
      </c>
      <c r="G147" s="243" t="s">
        <v>186</v>
      </c>
      <c r="H147" s="244">
        <v>49.5</v>
      </c>
      <c r="I147" s="245"/>
      <c r="J147" s="246">
        <f>ROUND(I147*H147,2)</f>
        <v>0</v>
      </c>
      <c r="K147" s="247"/>
      <c r="L147" s="42"/>
      <c r="M147" s="248" t="s">
        <v>1</v>
      </c>
      <c r="N147" s="249" t="s">
        <v>40</v>
      </c>
      <c r="O147" s="92"/>
      <c r="P147" s="250">
        <f>O147*H147</f>
        <v>0</v>
      </c>
      <c r="Q147" s="250">
        <v>0</v>
      </c>
      <c r="R147" s="250">
        <f>Q147*H147</f>
        <v>0</v>
      </c>
      <c r="S147" s="250">
        <v>1.3</v>
      </c>
      <c r="T147" s="251">
        <f>S147*H147</f>
        <v>64.350000000000009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2" t="s">
        <v>164</v>
      </c>
      <c r="AT147" s="252" t="s">
        <v>160</v>
      </c>
      <c r="AU147" s="252" t="s">
        <v>84</v>
      </c>
      <c r="AY147" s="16" t="s">
        <v>158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6" t="s">
        <v>82</v>
      </c>
      <c r="BK147" s="152">
        <f>ROUND(I147*H147,2)</f>
        <v>0</v>
      </c>
      <c r="BL147" s="16" t="s">
        <v>164</v>
      </c>
      <c r="BM147" s="252" t="s">
        <v>187</v>
      </c>
    </row>
    <row r="148" s="13" customFormat="1">
      <c r="A148" s="13"/>
      <c r="B148" s="253"/>
      <c r="C148" s="254"/>
      <c r="D148" s="255" t="s">
        <v>166</v>
      </c>
      <c r="E148" s="256" t="s">
        <v>110</v>
      </c>
      <c r="F148" s="257" t="s">
        <v>188</v>
      </c>
      <c r="G148" s="254"/>
      <c r="H148" s="258">
        <v>49.5</v>
      </c>
      <c r="I148" s="259"/>
      <c r="J148" s="254"/>
      <c r="K148" s="254"/>
      <c r="L148" s="260"/>
      <c r="M148" s="261"/>
      <c r="N148" s="262"/>
      <c r="O148" s="262"/>
      <c r="P148" s="262"/>
      <c r="Q148" s="262"/>
      <c r="R148" s="262"/>
      <c r="S148" s="262"/>
      <c r="T148" s="26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4" t="s">
        <v>166</v>
      </c>
      <c r="AU148" s="264" t="s">
        <v>84</v>
      </c>
      <c r="AV148" s="13" t="s">
        <v>84</v>
      </c>
      <c r="AW148" s="13" t="s">
        <v>30</v>
      </c>
      <c r="AX148" s="13" t="s">
        <v>82</v>
      </c>
      <c r="AY148" s="264" t="s">
        <v>158</v>
      </c>
    </row>
    <row r="149" s="2" customFormat="1" ht="24.15" customHeight="1">
      <c r="A149" s="39"/>
      <c r="B149" s="40"/>
      <c r="C149" s="240" t="s">
        <v>189</v>
      </c>
      <c r="D149" s="240" t="s">
        <v>160</v>
      </c>
      <c r="E149" s="241" t="s">
        <v>190</v>
      </c>
      <c r="F149" s="242" t="s">
        <v>191</v>
      </c>
      <c r="G149" s="243" t="s">
        <v>192</v>
      </c>
      <c r="H149" s="244">
        <v>20</v>
      </c>
      <c r="I149" s="245"/>
      <c r="J149" s="246">
        <f>ROUND(I149*H149,2)</f>
        <v>0</v>
      </c>
      <c r="K149" s="247"/>
      <c r="L149" s="42"/>
      <c r="M149" s="248" t="s">
        <v>1</v>
      </c>
      <c r="N149" s="249" t="s">
        <v>40</v>
      </c>
      <c r="O149" s="92"/>
      <c r="P149" s="250">
        <f>O149*H149</f>
        <v>0</v>
      </c>
      <c r="Q149" s="250">
        <v>0.036900000000000002</v>
      </c>
      <c r="R149" s="250">
        <f>Q149*H149</f>
        <v>0.73799999999999999</v>
      </c>
      <c r="S149" s="250">
        <v>0</v>
      </c>
      <c r="T149" s="25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2" t="s">
        <v>164</v>
      </c>
      <c r="AT149" s="252" t="s">
        <v>160</v>
      </c>
      <c r="AU149" s="252" t="s">
        <v>84</v>
      </c>
      <c r="AY149" s="16" t="s">
        <v>158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6" t="s">
        <v>82</v>
      </c>
      <c r="BK149" s="152">
        <f>ROUND(I149*H149,2)</f>
        <v>0</v>
      </c>
      <c r="BL149" s="16" t="s">
        <v>164</v>
      </c>
      <c r="BM149" s="252" t="s">
        <v>193</v>
      </c>
    </row>
    <row r="150" s="13" customFormat="1">
      <c r="A150" s="13"/>
      <c r="B150" s="253"/>
      <c r="C150" s="254"/>
      <c r="D150" s="255" t="s">
        <v>166</v>
      </c>
      <c r="E150" s="256" t="s">
        <v>1</v>
      </c>
      <c r="F150" s="257" t="s">
        <v>194</v>
      </c>
      <c r="G150" s="254"/>
      <c r="H150" s="258">
        <v>20</v>
      </c>
      <c r="I150" s="259"/>
      <c r="J150" s="254"/>
      <c r="K150" s="254"/>
      <c r="L150" s="260"/>
      <c r="M150" s="261"/>
      <c r="N150" s="262"/>
      <c r="O150" s="262"/>
      <c r="P150" s="262"/>
      <c r="Q150" s="262"/>
      <c r="R150" s="262"/>
      <c r="S150" s="262"/>
      <c r="T150" s="26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4" t="s">
        <v>166</v>
      </c>
      <c r="AU150" s="264" t="s">
        <v>84</v>
      </c>
      <c r="AV150" s="13" t="s">
        <v>84</v>
      </c>
      <c r="AW150" s="13" t="s">
        <v>30</v>
      </c>
      <c r="AX150" s="13" t="s">
        <v>82</v>
      </c>
      <c r="AY150" s="264" t="s">
        <v>158</v>
      </c>
    </row>
    <row r="151" s="2" customFormat="1" ht="37.8" customHeight="1">
      <c r="A151" s="39"/>
      <c r="B151" s="40"/>
      <c r="C151" s="240" t="s">
        <v>195</v>
      </c>
      <c r="D151" s="240" t="s">
        <v>160</v>
      </c>
      <c r="E151" s="241" t="s">
        <v>196</v>
      </c>
      <c r="F151" s="242" t="s">
        <v>197</v>
      </c>
      <c r="G151" s="243" t="s">
        <v>186</v>
      </c>
      <c r="H151" s="244">
        <v>84.364000000000004</v>
      </c>
      <c r="I151" s="245"/>
      <c r="J151" s="246">
        <f>ROUND(I151*H151,2)</f>
        <v>0</v>
      </c>
      <c r="K151" s="247"/>
      <c r="L151" s="42"/>
      <c r="M151" s="248" t="s">
        <v>1</v>
      </c>
      <c r="N151" s="249" t="s">
        <v>40</v>
      </c>
      <c r="O151" s="92"/>
      <c r="P151" s="250">
        <f>O151*H151</f>
        <v>0</v>
      </c>
      <c r="Q151" s="250">
        <v>0</v>
      </c>
      <c r="R151" s="250">
        <f>Q151*H151</f>
        <v>0</v>
      </c>
      <c r="S151" s="250">
        <v>0</v>
      </c>
      <c r="T151" s="25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2" t="s">
        <v>164</v>
      </c>
      <c r="AT151" s="252" t="s">
        <v>160</v>
      </c>
      <c r="AU151" s="252" t="s">
        <v>84</v>
      </c>
      <c r="AY151" s="16" t="s">
        <v>158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6" t="s">
        <v>82</v>
      </c>
      <c r="BK151" s="152">
        <f>ROUND(I151*H151,2)</f>
        <v>0</v>
      </c>
      <c r="BL151" s="16" t="s">
        <v>164</v>
      </c>
      <c r="BM151" s="252" t="s">
        <v>198</v>
      </c>
    </row>
    <row r="152" s="13" customFormat="1">
      <c r="A152" s="13"/>
      <c r="B152" s="253"/>
      <c r="C152" s="254"/>
      <c r="D152" s="255" t="s">
        <v>166</v>
      </c>
      <c r="E152" s="256" t="s">
        <v>112</v>
      </c>
      <c r="F152" s="257" t="s">
        <v>199</v>
      </c>
      <c r="G152" s="254"/>
      <c r="H152" s="258">
        <v>84.364000000000004</v>
      </c>
      <c r="I152" s="259"/>
      <c r="J152" s="254"/>
      <c r="K152" s="254"/>
      <c r="L152" s="260"/>
      <c r="M152" s="261"/>
      <c r="N152" s="262"/>
      <c r="O152" s="262"/>
      <c r="P152" s="262"/>
      <c r="Q152" s="262"/>
      <c r="R152" s="262"/>
      <c r="S152" s="262"/>
      <c r="T152" s="26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4" t="s">
        <v>166</v>
      </c>
      <c r="AU152" s="264" t="s">
        <v>84</v>
      </c>
      <c r="AV152" s="13" t="s">
        <v>84</v>
      </c>
      <c r="AW152" s="13" t="s">
        <v>30</v>
      </c>
      <c r="AX152" s="13" t="s">
        <v>82</v>
      </c>
      <c r="AY152" s="264" t="s">
        <v>158</v>
      </c>
    </row>
    <row r="153" s="2" customFormat="1" ht="37.8" customHeight="1">
      <c r="A153" s="39"/>
      <c r="B153" s="40"/>
      <c r="C153" s="240" t="s">
        <v>200</v>
      </c>
      <c r="D153" s="240" t="s">
        <v>160</v>
      </c>
      <c r="E153" s="241" t="s">
        <v>201</v>
      </c>
      <c r="F153" s="242" t="s">
        <v>202</v>
      </c>
      <c r="G153" s="243" t="s">
        <v>186</v>
      </c>
      <c r="H153" s="244">
        <v>84.364000000000004</v>
      </c>
      <c r="I153" s="245"/>
      <c r="J153" s="246">
        <f>ROUND(I153*H153,2)</f>
        <v>0</v>
      </c>
      <c r="K153" s="247"/>
      <c r="L153" s="42"/>
      <c r="M153" s="248" t="s">
        <v>1</v>
      </c>
      <c r="N153" s="249" t="s">
        <v>40</v>
      </c>
      <c r="O153" s="92"/>
      <c r="P153" s="250">
        <f>O153*H153</f>
        <v>0</v>
      </c>
      <c r="Q153" s="250">
        <v>0</v>
      </c>
      <c r="R153" s="250">
        <f>Q153*H153</f>
        <v>0</v>
      </c>
      <c r="S153" s="250">
        <v>0</v>
      </c>
      <c r="T153" s="25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2" t="s">
        <v>164</v>
      </c>
      <c r="AT153" s="252" t="s">
        <v>160</v>
      </c>
      <c r="AU153" s="252" t="s">
        <v>84</v>
      </c>
      <c r="AY153" s="16" t="s">
        <v>158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6" t="s">
        <v>82</v>
      </c>
      <c r="BK153" s="152">
        <f>ROUND(I153*H153,2)</f>
        <v>0</v>
      </c>
      <c r="BL153" s="16" t="s">
        <v>164</v>
      </c>
      <c r="BM153" s="252" t="s">
        <v>203</v>
      </c>
    </row>
    <row r="154" s="13" customFormat="1">
      <c r="A154" s="13"/>
      <c r="B154" s="253"/>
      <c r="C154" s="254"/>
      <c r="D154" s="255" t="s">
        <v>166</v>
      </c>
      <c r="E154" s="256" t="s">
        <v>1</v>
      </c>
      <c r="F154" s="257" t="s">
        <v>112</v>
      </c>
      <c r="G154" s="254"/>
      <c r="H154" s="258">
        <v>84.364000000000004</v>
      </c>
      <c r="I154" s="259"/>
      <c r="J154" s="254"/>
      <c r="K154" s="254"/>
      <c r="L154" s="260"/>
      <c r="M154" s="261"/>
      <c r="N154" s="262"/>
      <c r="O154" s="262"/>
      <c r="P154" s="262"/>
      <c r="Q154" s="262"/>
      <c r="R154" s="262"/>
      <c r="S154" s="262"/>
      <c r="T154" s="26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4" t="s">
        <v>166</v>
      </c>
      <c r="AU154" s="264" t="s">
        <v>84</v>
      </c>
      <c r="AV154" s="13" t="s">
        <v>84</v>
      </c>
      <c r="AW154" s="13" t="s">
        <v>30</v>
      </c>
      <c r="AX154" s="13" t="s">
        <v>82</v>
      </c>
      <c r="AY154" s="264" t="s">
        <v>158</v>
      </c>
    </row>
    <row r="155" s="2" customFormat="1" ht="24.15" customHeight="1">
      <c r="A155" s="39"/>
      <c r="B155" s="40"/>
      <c r="C155" s="240" t="s">
        <v>204</v>
      </c>
      <c r="D155" s="240" t="s">
        <v>160</v>
      </c>
      <c r="E155" s="241" t="s">
        <v>205</v>
      </c>
      <c r="F155" s="242" t="s">
        <v>206</v>
      </c>
      <c r="G155" s="243" t="s">
        <v>163</v>
      </c>
      <c r="H155" s="244">
        <v>330</v>
      </c>
      <c r="I155" s="245"/>
      <c r="J155" s="246">
        <f>ROUND(I155*H155,2)</f>
        <v>0</v>
      </c>
      <c r="K155" s="247"/>
      <c r="L155" s="42"/>
      <c r="M155" s="248" t="s">
        <v>1</v>
      </c>
      <c r="N155" s="249" t="s">
        <v>40</v>
      </c>
      <c r="O155" s="92"/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2" t="s">
        <v>164</v>
      </c>
      <c r="AT155" s="252" t="s">
        <v>160</v>
      </c>
      <c r="AU155" s="252" t="s">
        <v>84</v>
      </c>
      <c r="AY155" s="16" t="s">
        <v>158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6" t="s">
        <v>82</v>
      </c>
      <c r="BK155" s="152">
        <f>ROUND(I155*H155,2)</f>
        <v>0</v>
      </c>
      <c r="BL155" s="16" t="s">
        <v>164</v>
      </c>
      <c r="BM155" s="252" t="s">
        <v>207</v>
      </c>
    </row>
    <row r="156" s="13" customFormat="1">
      <c r="A156" s="13"/>
      <c r="B156" s="253"/>
      <c r="C156" s="254"/>
      <c r="D156" s="255" t="s">
        <v>166</v>
      </c>
      <c r="E156" s="256" t="s">
        <v>1</v>
      </c>
      <c r="F156" s="257" t="s">
        <v>114</v>
      </c>
      <c r="G156" s="254"/>
      <c r="H156" s="258">
        <v>330</v>
      </c>
      <c r="I156" s="259"/>
      <c r="J156" s="254"/>
      <c r="K156" s="254"/>
      <c r="L156" s="260"/>
      <c r="M156" s="261"/>
      <c r="N156" s="262"/>
      <c r="O156" s="262"/>
      <c r="P156" s="262"/>
      <c r="Q156" s="262"/>
      <c r="R156" s="262"/>
      <c r="S156" s="262"/>
      <c r="T156" s="26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4" t="s">
        <v>166</v>
      </c>
      <c r="AU156" s="264" t="s">
        <v>84</v>
      </c>
      <c r="AV156" s="13" t="s">
        <v>84</v>
      </c>
      <c r="AW156" s="13" t="s">
        <v>30</v>
      </c>
      <c r="AX156" s="13" t="s">
        <v>82</v>
      </c>
      <c r="AY156" s="264" t="s">
        <v>158</v>
      </c>
    </row>
    <row r="157" s="2" customFormat="1" ht="33" customHeight="1">
      <c r="A157" s="39"/>
      <c r="B157" s="40"/>
      <c r="C157" s="240" t="s">
        <v>208</v>
      </c>
      <c r="D157" s="240" t="s">
        <v>160</v>
      </c>
      <c r="E157" s="241" t="s">
        <v>209</v>
      </c>
      <c r="F157" s="242" t="s">
        <v>210</v>
      </c>
      <c r="G157" s="243" t="s">
        <v>186</v>
      </c>
      <c r="H157" s="244">
        <v>133.864</v>
      </c>
      <c r="I157" s="245"/>
      <c r="J157" s="246">
        <f>ROUND(I157*H157,2)</f>
        <v>0</v>
      </c>
      <c r="K157" s="247"/>
      <c r="L157" s="42"/>
      <c r="M157" s="248" t="s">
        <v>1</v>
      </c>
      <c r="N157" s="249" t="s">
        <v>40</v>
      </c>
      <c r="O157" s="92"/>
      <c r="P157" s="250">
        <f>O157*H157</f>
        <v>0</v>
      </c>
      <c r="Q157" s="250">
        <v>0</v>
      </c>
      <c r="R157" s="250">
        <f>Q157*H157</f>
        <v>0</v>
      </c>
      <c r="S157" s="250">
        <v>0</v>
      </c>
      <c r="T157" s="25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2" t="s">
        <v>164</v>
      </c>
      <c r="AT157" s="252" t="s">
        <v>160</v>
      </c>
      <c r="AU157" s="252" t="s">
        <v>84</v>
      </c>
      <c r="AY157" s="16" t="s">
        <v>158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6" t="s">
        <v>82</v>
      </c>
      <c r="BK157" s="152">
        <f>ROUND(I157*H157,2)</f>
        <v>0</v>
      </c>
      <c r="BL157" s="16" t="s">
        <v>164</v>
      </c>
      <c r="BM157" s="252" t="s">
        <v>211</v>
      </c>
    </row>
    <row r="158" s="13" customFormat="1">
      <c r="A158" s="13"/>
      <c r="B158" s="253"/>
      <c r="C158" s="254"/>
      <c r="D158" s="255" t="s">
        <v>166</v>
      </c>
      <c r="E158" s="256" t="s">
        <v>1</v>
      </c>
      <c r="F158" s="257" t="s">
        <v>212</v>
      </c>
      <c r="G158" s="254"/>
      <c r="H158" s="258">
        <v>133.864</v>
      </c>
      <c r="I158" s="259"/>
      <c r="J158" s="254"/>
      <c r="K158" s="254"/>
      <c r="L158" s="260"/>
      <c r="M158" s="261"/>
      <c r="N158" s="262"/>
      <c r="O158" s="262"/>
      <c r="P158" s="262"/>
      <c r="Q158" s="262"/>
      <c r="R158" s="262"/>
      <c r="S158" s="262"/>
      <c r="T158" s="26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4" t="s">
        <v>166</v>
      </c>
      <c r="AU158" s="264" t="s">
        <v>84</v>
      </c>
      <c r="AV158" s="13" t="s">
        <v>84</v>
      </c>
      <c r="AW158" s="13" t="s">
        <v>30</v>
      </c>
      <c r="AX158" s="13" t="s">
        <v>82</v>
      </c>
      <c r="AY158" s="264" t="s">
        <v>158</v>
      </c>
    </row>
    <row r="159" s="2" customFormat="1" ht="37.8" customHeight="1">
      <c r="A159" s="39"/>
      <c r="B159" s="40"/>
      <c r="C159" s="240" t="s">
        <v>213</v>
      </c>
      <c r="D159" s="240" t="s">
        <v>160</v>
      </c>
      <c r="E159" s="241" t="s">
        <v>214</v>
      </c>
      <c r="F159" s="242" t="s">
        <v>215</v>
      </c>
      <c r="G159" s="243" t="s">
        <v>186</v>
      </c>
      <c r="H159" s="244">
        <v>2699.6480000000001</v>
      </c>
      <c r="I159" s="245"/>
      <c r="J159" s="246">
        <f>ROUND(I159*H159,2)</f>
        <v>0</v>
      </c>
      <c r="K159" s="247"/>
      <c r="L159" s="42"/>
      <c r="M159" s="248" t="s">
        <v>1</v>
      </c>
      <c r="N159" s="249" t="s">
        <v>40</v>
      </c>
      <c r="O159" s="92"/>
      <c r="P159" s="250">
        <f>O159*H159</f>
        <v>0</v>
      </c>
      <c r="Q159" s="250">
        <v>0</v>
      </c>
      <c r="R159" s="250">
        <f>Q159*H159</f>
        <v>0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2" t="s">
        <v>164</v>
      </c>
      <c r="AT159" s="252" t="s">
        <v>160</v>
      </c>
      <c r="AU159" s="252" t="s">
        <v>84</v>
      </c>
      <c r="AY159" s="16" t="s">
        <v>158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6" t="s">
        <v>82</v>
      </c>
      <c r="BK159" s="152">
        <f>ROUND(I159*H159,2)</f>
        <v>0</v>
      </c>
      <c r="BL159" s="16" t="s">
        <v>164</v>
      </c>
      <c r="BM159" s="252" t="s">
        <v>216</v>
      </c>
    </row>
    <row r="160" s="13" customFormat="1">
      <c r="A160" s="13"/>
      <c r="B160" s="253"/>
      <c r="C160" s="254"/>
      <c r="D160" s="255" t="s">
        <v>166</v>
      </c>
      <c r="E160" s="256" t="s">
        <v>1</v>
      </c>
      <c r="F160" s="257" t="s">
        <v>217</v>
      </c>
      <c r="G160" s="254"/>
      <c r="H160" s="258">
        <v>2699.6480000000001</v>
      </c>
      <c r="I160" s="259"/>
      <c r="J160" s="254"/>
      <c r="K160" s="254"/>
      <c r="L160" s="260"/>
      <c r="M160" s="261"/>
      <c r="N160" s="262"/>
      <c r="O160" s="262"/>
      <c r="P160" s="262"/>
      <c r="Q160" s="262"/>
      <c r="R160" s="262"/>
      <c r="S160" s="262"/>
      <c r="T160" s="26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4" t="s">
        <v>166</v>
      </c>
      <c r="AU160" s="264" t="s">
        <v>84</v>
      </c>
      <c r="AV160" s="13" t="s">
        <v>84</v>
      </c>
      <c r="AW160" s="13" t="s">
        <v>30</v>
      </c>
      <c r="AX160" s="13" t="s">
        <v>82</v>
      </c>
      <c r="AY160" s="264" t="s">
        <v>158</v>
      </c>
    </row>
    <row r="161" s="2" customFormat="1" ht="16.5" customHeight="1">
      <c r="A161" s="39"/>
      <c r="B161" s="40"/>
      <c r="C161" s="240" t="s">
        <v>218</v>
      </c>
      <c r="D161" s="240" t="s">
        <v>160</v>
      </c>
      <c r="E161" s="241" t="s">
        <v>219</v>
      </c>
      <c r="F161" s="242" t="s">
        <v>220</v>
      </c>
      <c r="G161" s="243" t="s">
        <v>163</v>
      </c>
      <c r="H161" s="244">
        <v>300</v>
      </c>
      <c r="I161" s="245"/>
      <c r="J161" s="246">
        <f>ROUND(I161*H161,2)</f>
        <v>0</v>
      </c>
      <c r="K161" s="247"/>
      <c r="L161" s="42"/>
      <c r="M161" s="248" t="s">
        <v>1</v>
      </c>
      <c r="N161" s="249" t="s">
        <v>40</v>
      </c>
      <c r="O161" s="92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2" t="s">
        <v>164</v>
      </c>
      <c r="AT161" s="252" t="s">
        <v>160</v>
      </c>
      <c r="AU161" s="252" t="s">
        <v>84</v>
      </c>
      <c r="AY161" s="16" t="s">
        <v>158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6" t="s">
        <v>82</v>
      </c>
      <c r="BK161" s="152">
        <f>ROUND(I161*H161,2)</f>
        <v>0</v>
      </c>
      <c r="BL161" s="16" t="s">
        <v>164</v>
      </c>
      <c r="BM161" s="252" t="s">
        <v>221</v>
      </c>
    </row>
    <row r="162" s="13" customFormat="1">
      <c r="A162" s="13"/>
      <c r="B162" s="253"/>
      <c r="C162" s="254"/>
      <c r="D162" s="255" t="s">
        <v>166</v>
      </c>
      <c r="E162" s="256" t="s">
        <v>1</v>
      </c>
      <c r="F162" s="257" t="s">
        <v>222</v>
      </c>
      <c r="G162" s="254"/>
      <c r="H162" s="258">
        <v>300</v>
      </c>
      <c r="I162" s="259"/>
      <c r="J162" s="254"/>
      <c r="K162" s="254"/>
      <c r="L162" s="260"/>
      <c r="M162" s="261"/>
      <c r="N162" s="262"/>
      <c r="O162" s="262"/>
      <c r="P162" s="262"/>
      <c r="Q162" s="262"/>
      <c r="R162" s="262"/>
      <c r="S162" s="262"/>
      <c r="T162" s="26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4" t="s">
        <v>166</v>
      </c>
      <c r="AU162" s="264" t="s">
        <v>84</v>
      </c>
      <c r="AV162" s="13" t="s">
        <v>84</v>
      </c>
      <c r="AW162" s="13" t="s">
        <v>30</v>
      </c>
      <c r="AX162" s="13" t="s">
        <v>82</v>
      </c>
      <c r="AY162" s="264" t="s">
        <v>158</v>
      </c>
    </row>
    <row r="163" s="12" customFormat="1" ht="22.8" customHeight="1">
      <c r="A163" s="12"/>
      <c r="B163" s="224"/>
      <c r="C163" s="225"/>
      <c r="D163" s="226" t="s">
        <v>74</v>
      </c>
      <c r="E163" s="238" t="s">
        <v>84</v>
      </c>
      <c r="F163" s="238" t="s">
        <v>223</v>
      </c>
      <c r="G163" s="225"/>
      <c r="H163" s="225"/>
      <c r="I163" s="228"/>
      <c r="J163" s="239">
        <f>BK163</f>
        <v>0</v>
      </c>
      <c r="K163" s="225"/>
      <c r="L163" s="230"/>
      <c r="M163" s="231"/>
      <c r="N163" s="232"/>
      <c r="O163" s="232"/>
      <c r="P163" s="233">
        <f>SUM(P164:P173)</f>
        <v>0</v>
      </c>
      <c r="Q163" s="232"/>
      <c r="R163" s="233">
        <f>SUM(R164:R173)</f>
        <v>319.97181499999999</v>
      </c>
      <c r="S163" s="232"/>
      <c r="T163" s="234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5" t="s">
        <v>82</v>
      </c>
      <c r="AT163" s="236" t="s">
        <v>74</v>
      </c>
      <c r="AU163" s="236" t="s">
        <v>82</v>
      </c>
      <c r="AY163" s="235" t="s">
        <v>158</v>
      </c>
      <c r="BK163" s="237">
        <f>SUM(BK164:BK173)</f>
        <v>0</v>
      </c>
    </row>
    <row r="164" s="2" customFormat="1" ht="16.5" customHeight="1">
      <c r="A164" s="39"/>
      <c r="B164" s="40"/>
      <c r="C164" s="240" t="s">
        <v>224</v>
      </c>
      <c r="D164" s="240" t="s">
        <v>160</v>
      </c>
      <c r="E164" s="241" t="s">
        <v>225</v>
      </c>
      <c r="F164" s="242" t="s">
        <v>226</v>
      </c>
      <c r="G164" s="243" t="s">
        <v>177</v>
      </c>
      <c r="H164" s="244">
        <v>4</v>
      </c>
      <c r="I164" s="245"/>
      <c r="J164" s="246">
        <f>ROUND(I164*H164,2)</f>
        <v>0</v>
      </c>
      <c r="K164" s="247"/>
      <c r="L164" s="42"/>
      <c r="M164" s="248" t="s">
        <v>1</v>
      </c>
      <c r="N164" s="249" t="s">
        <v>40</v>
      </c>
      <c r="O164" s="92"/>
      <c r="P164" s="250">
        <f>O164*H164</f>
        <v>0</v>
      </c>
      <c r="Q164" s="250">
        <v>0.15704000000000001</v>
      </c>
      <c r="R164" s="250">
        <f>Q164*H164</f>
        <v>0.62816000000000005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2" t="s">
        <v>164</v>
      </c>
      <c r="AT164" s="252" t="s">
        <v>160</v>
      </c>
      <c r="AU164" s="252" t="s">
        <v>84</v>
      </c>
      <c r="AY164" s="16" t="s">
        <v>158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6" t="s">
        <v>82</v>
      </c>
      <c r="BK164" s="152">
        <f>ROUND(I164*H164,2)</f>
        <v>0</v>
      </c>
      <c r="BL164" s="16" t="s">
        <v>164</v>
      </c>
      <c r="BM164" s="252" t="s">
        <v>227</v>
      </c>
    </row>
    <row r="165" s="13" customFormat="1">
      <c r="A165" s="13"/>
      <c r="B165" s="253"/>
      <c r="C165" s="254"/>
      <c r="D165" s="255" t="s">
        <v>166</v>
      </c>
      <c r="E165" s="256" t="s">
        <v>1</v>
      </c>
      <c r="F165" s="257" t="s">
        <v>228</v>
      </c>
      <c r="G165" s="254"/>
      <c r="H165" s="258">
        <v>4</v>
      </c>
      <c r="I165" s="259"/>
      <c r="J165" s="254"/>
      <c r="K165" s="254"/>
      <c r="L165" s="260"/>
      <c r="M165" s="261"/>
      <c r="N165" s="262"/>
      <c r="O165" s="262"/>
      <c r="P165" s="262"/>
      <c r="Q165" s="262"/>
      <c r="R165" s="262"/>
      <c r="S165" s="262"/>
      <c r="T165" s="26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4" t="s">
        <v>166</v>
      </c>
      <c r="AU165" s="264" t="s">
        <v>84</v>
      </c>
      <c r="AV165" s="13" t="s">
        <v>84</v>
      </c>
      <c r="AW165" s="13" t="s">
        <v>30</v>
      </c>
      <c r="AX165" s="13" t="s">
        <v>82</v>
      </c>
      <c r="AY165" s="264" t="s">
        <v>158</v>
      </c>
    </row>
    <row r="166" s="2" customFormat="1" ht="33" customHeight="1">
      <c r="A166" s="39"/>
      <c r="B166" s="40"/>
      <c r="C166" s="240" t="s">
        <v>8</v>
      </c>
      <c r="D166" s="240" t="s">
        <v>160</v>
      </c>
      <c r="E166" s="241" t="s">
        <v>229</v>
      </c>
      <c r="F166" s="242" t="s">
        <v>230</v>
      </c>
      <c r="G166" s="243" t="s">
        <v>192</v>
      </c>
      <c r="H166" s="244">
        <v>14</v>
      </c>
      <c r="I166" s="245"/>
      <c r="J166" s="246">
        <f>ROUND(I166*H166,2)</f>
        <v>0</v>
      </c>
      <c r="K166" s="247"/>
      <c r="L166" s="42"/>
      <c r="M166" s="248" t="s">
        <v>1</v>
      </c>
      <c r="N166" s="249" t="s">
        <v>40</v>
      </c>
      <c r="O166" s="92"/>
      <c r="P166" s="250">
        <f>O166*H166</f>
        <v>0</v>
      </c>
      <c r="Q166" s="250">
        <v>1.52477</v>
      </c>
      <c r="R166" s="250">
        <f>Q166*H166</f>
        <v>21.346779999999999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2" t="s">
        <v>164</v>
      </c>
      <c r="AT166" s="252" t="s">
        <v>160</v>
      </c>
      <c r="AU166" s="252" t="s">
        <v>84</v>
      </c>
      <c r="AY166" s="16" t="s">
        <v>158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6" t="s">
        <v>82</v>
      </c>
      <c r="BK166" s="152">
        <f>ROUND(I166*H166,2)</f>
        <v>0</v>
      </c>
      <c r="BL166" s="16" t="s">
        <v>164</v>
      </c>
      <c r="BM166" s="252" t="s">
        <v>231</v>
      </c>
    </row>
    <row r="167" s="13" customFormat="1">
      <c r="A167" s="13"/>
      <c r="B167" s="253"/>
      <c r="C167" s="254"/>
      <c r="D167" s="255" t="s">
        <v>166</v>
      </c>
      <c r="E167" s="256" t="s">
        <v>1</v>
      </c>
      <c r="F167" s="257" t="s">
        <v>232</v>
      </c>
      <c r="G167" s="254"/>
      <c r="H167" s="258">
        <v>14</v>
      </c>
      <c r="I167" s="259"/>
      <c r="J167" s="254"/>
      <c r="K167" s="254"/>
      <c r="L167" s="260"/>
      <c r="M167" s="261"/>
      <c r="N167" s="262"/>
      <c r="O167" s="262"/>
      <c r="P167" s="262"/>
      <c r="Q167" s="262"/>
      <c r="R167" s="262"/>
      <c r="S167" s="262"/>
      <c r="T167" s="26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4" t="s">
        <v>166</v>
      </c>
      <c r="AU167" s="264" t="s">
        <v>84</v>
      </c>
      <c r="AV167" s="13" t="s">
        <v>84</v>
      </c>
      <c r="AW167" s="13" t="s">
        <v>30</v>
      </c>
      <c r="AX167" s="13" t="s">
        <v>82</v>
      </c>
      <c r="AY167" s="264" t="s">
        <v>158</v>
      </c>
    </row>
    <row r="168" s="2" customFormat="1" ht="24.15" customHeight="1">
      <c r="A168" s="39"/>
      <c r="B168" s="40"/>
      <c r="C168" s="240" t="s">
        <v>233</v>
      </c>
      <c r="D168" s="240" t="s">
        <v>160</v>
      </c>
      <c r="E168" s="241" t="s">
        <v>234</v>
      </c>
      <c r="F168" s="242" t="s">
        <v>235</v>
      </c>
      <c r="G168" s="243" t="s">
        <v>186</v>
      </c>
      <c r="H168" s="244">
        <v>49.5</v>
      </c>
      <c r="I168" s="245"/>
      <c r="J168" s="246">
        <f>ROUND(I168*H168,2)</f>
        <v>0</v>
      </c>
      <c r="K168" s="247"/>
      <c r="L168" s="42"/>
      <c r="M168" s="248" t="s">
        <v>1</v>
      </c>
      <c r="N168" s="249" t="s">
        <v>40</v>
      </c>
      <c r="O168" s="92"/>
      <c r="P168" s="250">
        <f>O168*H168</f>
        <v>0</v>
      </c>
      <c r="Q168" s="250">
        <v>1.9312499999999999</v>
      </c>
      <c r="R168" s="250">
        <f>Q168*H168</f>
        <v>95.596874999999997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2" t="s">
        <v>164</v>
      </c>
      <c r="AT168" s="252" t="s">
        <v>160</v>
      </c>
      <c r="AU168" s="252" t="s">
        <v>84</v>
      </c>
      <c r="AY168" s="16" t="s">
        <v>158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6" t="s">
        <v>82</v>
      </c>
      <c r="BK168" s="152">
        <f>ROUND(I168*H168,2)</f>
        <v>0</v>
      </c>
      <c r="BL168" s="16" t="s">
        <v>164</v>
      </c>
      <c r="BM168" s="252" t="s">
        <v>236</v>
      </c>
    </row>
    <row r="169" s="13" customFormat="1">
      <c r="A169" s="13"/>
      <c r="B169" s="253"/>
      <c r="C169" s="254"/>
      <c r="D169" s="255" t="s">
        <v>166</v>
      </c>
      <c r="E169" s="256" t="s">
        <v>1</v>
      </c>
      <c r="F169" s="257" t="s">
        <v>188</v>
      </c>
      <c r="G169" s="254"/>
      <c r="H169" s="258">
        <v>49.5</v>
      </c>
      <c r="I169" s="259"/>
      <c r="J169" s="254"/>
      <c r="K169" s="254"/>
      <c r="L169" s="260"/>
      <c r="M169" s="261"/>
      <c r="N169" s="262"/>
      <c r="O169" s="262"/>
      <c r="P169" s="262"/>
      <c r="Q169" s="262"/>
      <c r="R169" s="262"/>
      <c r="S169" s="262"/>
      <c r="T169" s="26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4" t="s">
        <v>166</v>
      </c>
      <c r="AU169" s="264" t="s">
        <v>84</v>
      </c>
      <c r="AV169" s="13" t="s">
        <v>84</v>
      </c>
      <c r="AW169" s="13" t="s">
        <v>30</v>
      </c>
      <c r="AX169" s="13" t="s">
        <v>82</v>
      </c>
      <c r="AY169" s="264" t="s">
        <v>158</v>
      </c>
    </row>
    <row r="170" s="2" customFormat="1" ht="24.15" customHeight="1">
      <c r="A170" s="39"/>
      <c r="B170" s="40"/>
      <c r="C170" s="240" t="s">
        <v>237</v>
      </c>
      <c r="D170" s="240" t="s">
        <v>160</v>
      </c>
      <c r="E170" s="241" t="s">
        <v>238</v>
      </c>
      <c r="F170" s="242" t="s">
        <v>239</v>
      </c>
      <c r="G170" s="243" t="s">
        <v>163</v>
      </c>
      <c r="H170" s="244">
        <v>330</v>
      </c>
      <c r="I170" s="245"/>
      <c r="J170" s="246">
        <f>ROUND(I170*H170,2)</f>
        <v>0</v>
      </c>
      <c r="K170" s="247"/>
      <c r="L170" s="42"/>
      <c r="M170" s="248" t="s">
        <v>1</v>
      </c>
      <c r="N170" s="249" t="s">
        <v>40</v>
      </c>
      <c r="O170" s="92"/>
      <c r="P170" s="250">
        <f>O170*H170</f>
        <v>0</v>
      </c>
      <c r="Q170" s="250">
        <v>0.108</v>
      </c>
      <c r="R170" s="250">
        <f>Q170*H170</f>
        <v>35.640000000000001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164</v>
      </c>
      <c r="AT170" s="252" t="s">
        <v>160</v>
      </c>
      <c r="AU170" s="252" t="s">
        <v>84</v>
      </c>
      <c r="AY170" s="16" t="s">
        <v>158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6" t="s">
        <v>82</v>
      </c>
      <c r="BK170" s="152">
        <f>ROUND(I170*H170,2)</f>
        <v>0</v>
      </c>
      <c r="BL170" s="16" t="s">
        <v>164</v>
      </c>
      <c r="BM170" s="252" t="s">
        <v>240</v>
      </c>
    </row>
    <row r="171" s="13" customFormat="1">
      <c r="A171" s="13"/>
      <c r="B171" s="253"/>
      <c r="C171" s="254"/>
      <c r="D171" s="255" t="s">
        <v>166</v>
      </c>
      <c r="E171" s="256" t="s">
        <v>114</v>
      </c>
      <c r="F171" s="257" t="s">
        <v>241</v>
      </c>
      <c r="G171" s="254"/>
      <c r="H171" s="258">
        <v>330</v>
      </c>
      <c r="I171" s="259"/>
      <c r="J171" s="254"/>
      <c r="K171" s="254"/>
      <c r="L171" s="260"/>
      <c r="M171" s="261"/>
      <c r="N171" s="262"/>
      <c r="O171" s="262"/>
      <c r="P171" s="262"/>
      <c r="Q171" s="262"/>
      <c r="R171" s="262"/>
      <c r="S171" s="262"/>
      <c r="T171" s="26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4" t="s">
        <v>166</v>
      </c>
      <c r="AU171" s="264" t="s">
        <v>84</v>
      </c>
      <c r="AV171" s="13" t="s">
        <v>84</v>
      </c>
      <c r="AW171" s="13" t="s">
        <v>30</v>
      </c>
      <c r="AX171" s="13" t="s">
        <v>82</v>
      </c>
      <c r="AY171" s="264" t="s">
        <v>158</v>
      </c>
    </row>
    <row r="172" s="2" customFormat="1" ht="16.5" customHeight="1">
      <c r="A172" s="39"/>
      <c r="B172" s="40"/>
      <c r="C172" s="265" t="s">
        <v>242</v>
      </c>
      <c r="D172" s="265" t="s">
        <v>243</v>
      </c>
      <c r="E172" s="266" t="s">
        <v>244</v>
      </c>
      <c r="F172" s="267" t="s">
        <v>245</v>
      </c>
      <c r="G172" s="268" t="s">
        <v>177</v>
      </c>
      <c r="H172" s="269">
        <v>110</v>
      </c>
      <c r="I172" s="270"/>
      <c r="J172" s="271">
        <f>ROUND(I172*H172,2)</f>
        <v>0</v>
      </c>
      <c r="K172" s="272"/>
      <c r="L172" s="273"/>
      <c r="M172" s="274" t="s">
        <v>1</v>
      </c>
      <c r="N172" s="275" t="s">
        <v>40</v>
      </c>
      <c r="O172" s="92"/>
      <c r="P172" s="250">
        <f>O172*H172</f>
        <v>0</v>
      </c>
      <c r="Q172" s="250">
        <v>1.516</v>
      </c>
      <c r="R172" s="250">
        <f>Q172*H172</f>
        <v>166.75999999999999</v>
      </c>
      <c r="S172" s="250">
        <v>0</v>
      </c>
      <c r="T172" s="25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2" t="s">
        <v>195</v>
      </c>
      <c r="AT172" s="252" t="s">
        <v>243</v>
      </c>
      <c r="AU172" s="252" t="s">
        <v>84</v>
      </c>
      <c r="AY172" s="16" t="s">
        <v>158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6" t="s">
        <v>82</v>
      </c>
      <c r="BK172" s="152">
        <f>ROUND(I172*H172,2)</f>
        <v>0</v>
      </c>
      <c r="BL172" s="16" t="s">
        <v>164</v>
      </c>
      <c r="BM172" s="252" t="s">
        <v>246</v>
      </c>
    </row>
    <row r="173" s="13" customFormat="1">
      <c r="A173" s="13"/>
      <c r="B173" s="253"/>
      <c r="C173" s="254"/>
      <c r="D173" s="255" t="s">
        <v>166</v>
      </c>
      <c r="E173" s="256" t="s">
        <v>1</v>
      </c>
      <c r="F173" s="257" t="s">
        <v>247</v>
      </c>
      <c r="G173" s="254"/>
      <c r="H173" s="258">
        <v>110</v>
      </c>
      <c r="I173" s="259"/>
      <c r="J173" s="254"/>
      <c r="K173" s="254"/>
      <c r="L173" s="260"/>
      <c r="M173" s="261"/>
      <c r="N173" s="262"/>
      <c r="O173" s="262"/>
      <c r="P173" s="262"/>
      <c r="Q173" s="262"/>
      <c r="R173" s="262"/>
      <c r="S173" s="262"/>
      <c r="T173" s="26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4" t="s">
        <v>166</v>
      </c>
      <c r="AU173" s="264" t="s">
        <v>84</v>
      </c>
      <c r="AV173" s="13" t="s">
        <v>84</v>
      </c>
      <c r="AW173" s="13" t="s">
        <v>30</v>
      </c>
      <c r="AX173" s="13" t="s">
        <v>82</v>
      </c>
      <c r="AY173" s="264" t="s">
        <v>158</v>
      </c>
    </row>
    <row r="174" s="12" customFormat="1" ht="22.8" customHeight="1">
      <c r="A174" s="12"/>
      <c r="B174" s="224"/>
      <c r="C174" s="225"/>
      <c r="D174" s="226" t="s">
        <v>74</v>
      </c>
      <c r="E174" s="238" t="s">
        <v>171</v>
      </c>
      <c r="F174" s="238" t="s">
        <v>248</v>
      </c>
      <c r="G174" s="225"/>
      <c r="H174" s="225"/>
      <c r="I174" s="228"/>
      <c r="J174" s="239">
        <f>BK174</f>
        <v>0</v>
      </c>
      <c r="K174" s="225"/>
      <c r="L174" s="230"/>
      <c r="M174" s="231"/>
      <c r="N174" s="232"/>
      <c r="O174" s="232"/>
      <c r="P174" s="233">
        <f>SUM(P175:P187)</f>
        <v>0</v>
      </c>
      <c r="Q174" s="232"/>
      <c r="R174" s="233">
        <f>SUM(R175:R187)</f>
        <v>3.1635</v>
      </c>
      <c r="S174" s="232"/>
      <c r="T174" s="234">
        <f>SUM(T175:T187)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5" t="s">
        <v>82</v>
      </c>
      <c r="AT174" s="236" t="s">
        <v>74</v>
      </c>
      <c r="AU174" s="236" t="s">
        <v>82</v>
      </c>
      <c r="AY174" s="235" t="s">
        <v>158</v>
      </c>
      <c r="BK174" s="237">
        <f>SUM(BK175:BK187)</f>
        <v>0</v>
      </c>
    </row>
    <row r="175" s="2" customFormat="1" ht="24.15" customHeight="1">
      <c r="A175" s="39"/>
      <c r="B175" s="40"/>
      <c r="C175" s="240" t="s">
        <v>249</v>
      </c>
      <c r="D175" s="240" t="s">
        <v>160</v>
      </c>
      <c r="E175" s="241" t="s">
        <v>250</v>
      </c>
      <c r="F175" s="242" t="s">
        <v>251</v>
      </c>
      <c r="G175" s="243" t="s">
        <v>186</v>
      </c>
      <c r="H175" s="244">
        <v>55.5</v>
      </c>
      <c r="I175" s="245"/>
      <c r="J175" s="246">
        <f>ROUND(I175*H175,2)</f>
        <v>0</v>
      </c>
      <c r="K175" s="247"/>
      <c r="L175" s="42"/>
      <c r="M175" s="248" t="s">
        <v>1</v>
      </c>
      <c r="N175" s="249" t="s">
        <v>40</v>
      </c>
      <c r="O175" s="92"/>
      <c r="P175" s="250">
        <f>O175*H175</f>
        <v>0</v>
      </c>
      <c r="Q175" s="250">
        <v>0.057000000000000002</v>
      </c>
      <c r="R175" s="250">
        <f>Q175*H175</f>
        <v>3.1635</v>
      </c>
      <c r="S175" s="250">
        <v>0</v>
      </c>
      <c r="T175" s="25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2" t="s">
        <v>164</v>
      </c>
      <c r="AT175" s="252" t="s">
        <v>160</v>
      </c>
      <c r="AU175" s="252" t="s">
        <v>84</v>
      </c>
      <c r="AY175" s="16" t="s">
        <v>158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6" t="s">
        <v>82</v>
      </c>
      <c r="BK175" s="152">
        <f>ROUND(I175*H175,2)</f>
        <v>0</v>
      </c>
      <c r="BL175" s="16" t="s">
        <v>164</v>
      </c>
      <c r="BM175" s="252" t="s">
        <v>252</v>
      </c>
    </row>
    <row r="176" s="13" customFormat="1">
      <c r="A176" s="13"/>
      <c r="B176" s="253"/>
      <c r="C176" s="254"/>
      <c r="D176" s="255" t="s">
        <v>166</v>
      </c>
      <c r="E176" s="256" t="s">
        <v>1</v>
      </c>
      <c r="F176" s="257" t="s">
        <v>253</v>
      </c>
      <c r="G176" s="254"/>
      <c r="H176" s="258">
        <v>4.2999999999999998</v>
      </c>
      <c r="I176" s="259"/>
      <c r="J176" s="254"/>
      <c r="K176" s="254"/>
      <c r="L176" s="260"/>
      <c r="M176" s="261"/>
      <c r="N176" s="262"/>
      <c r="O176" s="262"/>
      <c r="P176" s="262"/>
      <c r="Q176" s="262"/>
      <c r="R176" s="262"/>
      <c r="S176" s="262"/>
      <c r="T176" s="26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4" t="s">
        <v>166</v>
      </c>
      <c r="AU176" s="264" t="s">
        <v>84</v>
      </c>
      <c r="AV176" s="13" t="s">
        <v>84</v>
      </c>
      <c r="AW176" s="13" t="s">
        <v>30</v>
      </c>
      <c r="AX176" s="13" t="s">
        <v>75</v>
      </c>
      <c r="AY176" s="264" t="s">
        <v>158</v>
      </c>
    </row>
    <row r="177" s="13" customFormat="1">
      <c r="A177" s="13"/>
      <c r="B177" s="253"/>
      <c r="C177" s="254"/>
      <c r="D177" s="255" t="s">
        <v>166</v>
      </c>
      <c r="E177" s="256" t="s">
        <v>1</v>
      </c>
      <c r="F177" s="257" t="s">
        <v>254</v>
      </c>
      <c r="G177" s="254"/>
      <c r="H177" s="258">
        <v>4.2999999999999998</v>
      </c>
      <c r="I177" s="259"/>
      <c r="J177" s="254"/>
      <c r="K177" s="254"/>
      <c r="L177" s="260"/>
      <c r="M177" s="261"/>
      <c r="N177" s="262"/>
      <c r="O177" s="262"/>
      <c r="P177" s="262"/>
      <c r="Q177" s="262"/>
      <c r="R177" s="262"/>
      <c r="S177" s="262"/>
      <c r="T177" s="26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4" t="s">
        <v>166</v>
      </c>
      <c r="AU177" s="264" t="s">
        <v>84</v>
      </c>
      <c r="AV177" s="13" t="s">
        <v>84</v>
      </c>
      <c r="AW177" s="13" t="s">
        <v>30</v>
      </c>
      <c r="AX177" s="13" t="s">
        <v>75</v>
      </c>
      <c r="AY177" s="264" t="s">
        <v>158</v>
      </c>
    </row>
    <row r="178" s="13" customFormat="1">
      <c r="A178" s="13"/>
      <c r="B178" s="253"/>
      <c r="C178" s="254"/>
      <c r="D178" s="255" t="s">
        <v>166</v>
      </c>
      <c r="E178" s="256" t="s">
        <v>1</v>
      </c>
      <c r="F178" s="257" t="s">
        <v>255</v>
      </c>
      <c r="G178" s="254"/>
      <c r="H178" s="258">
        <v>4.2999999999999998</v>
      </c>
      <c r="I178" s="259"/>
      <c r="J178" s="254"/>
      <c r="K178" s="254"/>
      <c r="L178" s="260"/>
      <c r="M178" s="261"/>
      <c r="N178" s="262"/>
      <c r="O178" s="262"/>
      <c r="P178" s="262"/>
      <c r="Q178" s="262"/>
      <c r="R178" s="262"/>
      <c r="S178" s="262"/>
      <c r="T178" s="26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4" t="s">
        <v>166</v>
      </c>
      <c r="AU178" s="264" t="s">
        <v>84</v>
      </c>
      <c r="AV178" s="13" t="s">
        <v>84</v>
      </c>
      <c r="AW178" s="13" t="s">
        <v>30</v>
      </c>
      <c r="AX178" s="13" t="s">
        <v>75</v>
      </c>
      <c r="AY178" s="264" t="s">
        <v>158</v>
      </c>
    </row>
    <row r="179" s="13" customFormat="1">
      <c r="A179" s="13"/>
      <c r="B179" s="253"/>
      <c r="C179" s="254"/>
      <c r="D179" s="255" t="s">
        <v>166</v>
      </c>
      <c r="E179" s="256" t="s">
        <v>1</v>
      </c>
      <c r="F179" s="257" t="s">
        <v>256</v>
      </c>
      <c r="G179" s="254"/>
      <c r="H179" s="258">
        <v>4.2999999999999998</v>
      </c>
      <c r="I179" s="259"/>
      <c r="J179" s="254"/>
      <c r="K179" s="254"/>
      <c r="L179" s="260"/>
      <c r="M179" s="261"/>
      <c r="N179" s="262"/>
      <c r="O179" s="262"/>
      <c r="P179" s="262"/>
      <c r="Q179" s="262"/>
      <c r="R179" s="262"/>
      <c r="S179" s="262"/>
      <c r="T179" s="26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4" t="s">
        <v>166</v>
      </c>
      <c r="AU179" s="264" t="s">
        <v>84</v>
      </c>
      <c r="AV179" s="13" t="s">
        <v>84</v>
      </c>
      <c r="AW179" s="13" t="s">
        <v>30</v>
      </c>
      <c r="AX179" s="13" t="s">
        <v>75</v>
      </c>
      <c r="AY179" s="264" t="s">
        <v>158</v>
      </c>
    </row>
    <row r="180" s="13" customFormat="1">
      <c r="A180" s="13"/>
      <c r="B180" s="253"/>
      <c r="C180" s="254"/>
      <c r="D180" s="255" t="s">
        <v>166</v>
      </c>
      <c r="E180" s="256" t="s">
        <v>1</v>
      </c>
      <c r="F180" s="257" t="s">
        <v>257</v>
      </c>
      <c r="G180" s="254"/>
      <c r="H180" s="258">
        <v>5.0999999999999996</v>
      </c>
      <c r="I180" s="259"/>
      <c r="J180" s="254"/>
      <c r="K180" s="254"/>
      <c r="L180" s="260"/>
      <c r="M180" s="261"/>
      <c r="N180" s="262"/>
      <c r="O180" s="262"/>
      <c r="P180" s="262"/>
      <c r="Q180" s="262"/>
      <c r="R180" s="262"/>
      <c r="S180" s="262"/>
      <c r="T180" s="26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4" t="s">
        <v>166</v>
      </c>
      <c r="AU180" s="264" t="s">
        <v>84</v>
      </c>
      <c r="AV180" s="13" t="s">
        <v>84</v>
      </c>
      <c r="AW180" s="13" t="s">
        <v>30</v>
      </c>
      <c r="AX180" s="13" t="s">
        <v>75</v>
      </c>
      <c r="AY180" s="264" t="s">
        <v>158</v>
      </c>
    </row>
    <row r="181" s="13" customFormat="1">
      <c r="A181" s="13"/>
      <c r="B181" s="253"/>
      <c r="C181" s="254"/>
      <c r="D181" s="255" t="s">
        <v>166</v>
      </c>
      <c r="E181" s="256" t="s">
        <v>1</v>
      </c>
      <c r="F181" s="257" t="s">
        <v>258</v>
      </c>
      <c r="G181" s="254"/>
      <c r="H181" s="258">
        <v>5.7000000000000002</v>
      </c>
      <c r="I181" s="259"/>
      <c r="J181" s="254"/>
      <c r="K181" s="254"/>
      <c r="L181" s="260"/>
      <c r="M181" s="261"/>
      <c r="N181" s="262"/>
      <c r="O181" s="262"/>
      <c r="P181" s="262"/>
      <c r="Q181" s="262"/>
      <c r="R181" s="262"/>
      <c r="S181" s="262"/>
      <c r="T181" s="26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4" t="s">
        <v>166</v>
      </c>
      <c r="AU181" s="264" t="s">
        <v>84</v>
      </c>
      <c r="AV181" s="13" t="s">
        <v>84</v>
      </c>
      <c r="AW181" s="13" t="s">
        <v>30</v>
      </c>
      <c r="AX181" s="13" t="s">
        <v>75</v>
      </c>
      <c r="AY181" s="264" t="s">
        <v>158</v>
      </c>
    </row>
    <row r="182" s="13" customFormat="1">
      <c r="A182" s="13"/>
      <c r="B182" s="253"/>
      <c r="C182" s="254"/>
      <c r="D182" s="255" t="s">
        <v>166</v>
      </c>
      <c r="E182" s="256" t="s">
        <v>1</v>
      </c>
      <c r="F182" s="257" t="s">
        <v>259</v>
      </c>
      <c r="G182" s="254"/>
      <c r="H182" s="258">
        <v>5.0999999999999996</v>
      </c>
      <c r="I182" s="259"/>
      <c r="J182" s="254"/>
      <c r="K182" s="254"/>
      <c r="L182" s="260"/>
      <c r="M182" s="261"/>
      <c r="N182" s="262"/>
      <c r="O182" s="262"/>
      <c r="P182" s="262"/>
      <c r="Q182" s="262"/>
      <c r="R182" s="262"/>
      <c r="S182" s="262"/>
      <c r="T182" s="26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4" t="s">
        <v>166</v>
      </c>
      <c r="AU182" s="264" t="s">
        <v>84</v>
      </c>
      <c r="AV182" s="13" t="s">
        <v>84</v>
      </c>
      <c r="AW182" s="13" t="s">
        <v>30</v>
      </c>
      <c r="AX182" s="13" t="s">
        <v>75</v>
      </c>
      <c r="AY182" s="264" t="s">
        <v>158</v>
      </c>
    </row>
    <row r="183" s="13" customFormat="1">
      <c r="A183" s="13"/>
      <c r="B183" s="253"/>
      <c r="C183" s="254"/>
      <c r="D183" s="255" t="s">
        <v>166</v>
      </c>
      <c r="E183" s="256" t="s">
        <v>1</v>
      </c>
      <c r="F183" s="257" t="s">
        <v>260</v>
      </c>
      <c r="G183" s="254"/>
      <c r="H183" s="258">
        <v>5.5999999999999996</v>
      </c>
      <c r="I183" s="259"/>
      <c r="J183" s="254"/>
      <c r="K183" s="254"/>
      <c r="L183" s="260"/>
      <c r="M183" s="261"/>
      <c r="N183" s="262"/>
      <c r="O183" s="262"/>
      <c r="P183" s="262"/>
      <c r="Q183" s="262"/>
      <c r="R183" s="262"/>
      <c r="S183" s="262"/>
      <c r="T183" s="26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4" t="s">
        <v>166</v>
      </c>
      <c r="AU183" s="264" t="s">
        <v>84</v>
      </c>
      <c r="AV183" s="13" t="s">
        <v>84</v>
      </c>
      <c r="AW183" s="13" t="s">
        <v>30</v>
      </c>
      <c r="AX183" s="13" t="s">
        <v>75</v>
      </c>
      <c r="AY183" s="264" t="s">
        <v>158</v>
      </c>
    </row>
    <row r="184" s="13" customFormat="1">
      <c r="A184" s="13"/>
      <c r="B184" s="253"/>
      <c r="C184" s="254"/>
      <c r="D184" s="255" t="s">
        <v>166</v>
      </c>
      <c r="E184" s="256" t="s">
        <v>1</v>
      </c>
      <c r="F184" s="257" t="s">
        <v>261</v>
      </c>
      <c r="G184" s="254"/>
      <c r="H184" s="258">
        <v>5.5999999999999996</v>
      </c>
      <c r="I184" s="259"/>
      <c r="J184" s="254"/>
      <c r="K184" s="254"/>
      <c r="L184" s="260"/>
      <c r="M184" s="261"/>
      <c r="N184" s="262"/>
      <c r="O184" s="262"/>
      <c r="P184" s="262"/>
      <c r="Q184" s="262"/>
      <c r="R184" s="262"/>
      <c r="S184" s="262"/>
      <c r="T184" s="26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4" t="s">
        <v>166</v>
      </c>
      <c r="AU184" s="264" t="s">
        <v>84</v>
      </c>
      <c r="AV184" s="13" t="s">
        <v>84</v>
      </c>
      <c r="AW184" s="13" t="s">
        <v>30</v>
      </c>
      <c r="AX184" s="13" t="s">
        <v>75</v>
      </c>
      <c r="AY184" s="264" t="s">
        <v>158</v>
      </c>
    </row>
    <row r="185" s="13" customFormat="1">
      <c r="A185" s="13"/>
      <c r="B185" s="253"/>
      <c r="C185" s="254"/>
      <c r="D185" s="255" t="s">
        <v>166</v>
      </c>
      <c r="E185" s="256" t="s">
        <v>1</v>
      </c>
      <c r="F185" s="257" t="s">
        <v>262</v>
      </c>
      <c r="G185" s="254"/>
      <c r="H185" s="258">
        <v>5.5999999999999996</v>
      </c>
      <c r="I185" s="259"/>
      <c r="J185" s="254"/>
      <c r="K185" s="254"/>
      <c r="L185" s="260"/>
      <c r="M185" s="261"/>
      <c r="N185" s="262"/>
      <c r="O185" s="262"/>
      <c r="P185" s="262"/>
      <c r="Q185" s="262"/>
      <c r="R185" s="262"/>
      <c r="S185" s="262"/>
      <c r="T185" s="26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4" t="s">
        <v>166</v>
      </c>
      <c r="AU185" s="264" t="s">
        <v>84</v>
      </c>
      <c r="AV185" s="13" t="s">
        <v>84</v>
      </c>
      <c r="AW185" s="13" t="s">
        <v>30</v>
      </c>
      <c r="AX185" s="13" t="s">
        <v>75</v>
      </c>
      <c r="AY185" s="264" t="s">
        <v>158</v>
      </c>
    </row>
    <row r="186" s="13" customFormat="1">
      <c r="A186" s="13"/>
      <c r="B186" s="253"/>
      <c r="C186" s="254"/>
      <c r="D186" s="255" t="s">
        <v>166</v>
      </c>
      <c r="E186" s="256" t="s">
        <v>1</v>
      </c>
      <c r="F186" s="257" t="s">
        <v>263</v>
      </c>
      <c r="G186" s="254"/>
      <c r="H186" s="258">
        <v>5.5999999999999996</v>
      </c>
      <c r="I186" s="259"/>
      <c r="J186" s="254"/>
      <c r="K186" s="254"/>
      <c r="L186" s="260"/>
      <c r="M186" s="261"/>
      <c r="N186" s="262"/>
      <c r="O186" s="262"/>
      <c r="P186" s="262"/>
      <c r="Q186" s="262"/>
      <c r="R186" s="262"/>
      <c r="S186" s="262"/>
      <c r="T186" s="26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4" t="s">
        <v>166</v>
      </c>
      <c r="AU186" s="264" t="s">
        <v>84</v>
      </c>
      <c r="AV186" s="13" t="s">
        <v>84</v>
      </c>
      <c r="AW186" s="13" t="s">
        <v>30</v>
      </c>
      <c r="AX186" s="13" t="s">
        <v>75</v>
      </c>
      <c r="AY186" s="264" t="s">
        <v>158</v>
      </c>
    </row>
    <row r="187" s="14" customFormat="1">
      <c r="A187" s="14"/>
      <c r="B187" s="276"/>
      <c r="C187" s="277"/>
      <c r="D187" s="255" t="s">
        <v>166</v>
      </c>
      <c r="E187" s="278" t="s">
        <v>1</v>
      </c>
      <c r="F187" s="279" t="s">
        <v>264</v>
      </c>
      <c r="G187" s="277"/>
      <c r="H187" s="280">
        <v>55.5</v>
      </c>
      <c r="I187" s="281"/>
      <c r="J187" s="277"/>
      <c r="K187" s="277"/>
      <c r="L187" s="282"/>
      <c r="M187" s="283"/>
      <c r="N187" s="284"/>
      <c r="O187" s="284"/>
      <c r="P187" s="284"/>
      <c r="Q187" s="284"/>
      <c r="R187" s="284"/>
      <c r="S187" s="284"/>
      <c r="T187" s="28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6" t="s">
        <v>166</v>
      </c>
      <c r="AU187" s="286" t="s">
        <v>84</v>
      </c>
      <c r="AV187" s="14" t="s">
        <v>164</v>
      </c>
      <c r="AW187" s="14" t="s">
        <v>30</v>
      </c>
      <c r="AX187" s="14" t="s">
        <v>82</v>
      </c>
      <c r="AY187" s="286" t="s">
        <v>158</v>
      </c>
    </row>
    <row r="188" s="12" customFormat="1" ht="22.8" customHeight="1">
      <c r="A188" s="12"/>
      <c r="B188" s="224"/>
      <c r="C188" s="225"/>
      <c r="D188" s="226" t="s">
        <v>74</v>
      </c>
      <c r="E188" s="238" t="s">
        <v>164</v>
      </c>
      <c r="F188" s="238" t="s">
        <v>265</v>
      </c>
      <c r="G188" s="225"/>
      <c r="H188" s="225"/>
      <c r="I188" s="228"/>
      <c r="J188" s="239">
        <f>BK188</f>
        <v>0</v>
      </c>
      <c r="K188" s="225"/>
      <c r="L188" s="230"/>
      <c r="M188" s="231"/>
      <c r="N188" s="232"/>
      <c r="O188" s="232"/>
      <c r="P188" s="233">
        <f>SUM(P189:P212)</f>
        <v>0</v>
      </c>
      <c r="Q188" s="232"/>
      <c r="R188" s="233">
        <f>SUM(R189:R212)</f>
        <v>631.09657592000008</v>
      </c>
      <c r="S188" s="232"/>
      <c r="T188" s="234">
        <f>SUM(T189:T212)</f>
        <v>1.26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5" t="s">
        <v>82</v>
      </c>
      <c r="AT188" s="236" t="s">
        <v>74</v>
      </c>
      <c r="AU188" s="236" t="s">
        <v>82</v>
      </c>
      <c r="AY188" s="235" t="s">
        <v>158</v>
      </c>
      <c r="BK188" s="237">
        <f>SUM(BK189:BK212)</f>
        <v>0</v>
      </c>
    </row>
    <row r="189" s="2" customFormat="1" ht="21.75" customHeight="1">
      <c r="A189" s="39"/>
      <c r="B189" s="40"/>
      <c r="C189" s="240" t="s">
        <v>194</v>
      </c>
      <c r="D189" s="240" t="s">
        <v>160</v>
      </c>
      <c r="E189" s="241" t="s">
        <v>266</v>
      </c>
      <c r="F189" s="242" t="s">
        <v>267</v>
      </c>
      <c r="G189" s="243" t="s">
        <v>163</v>
      </c>
      <c r="H189" s="244">
        <v>21</v>
      </c>
      <c r="I189" s="245"/>
      <c r="J189" s="246">
        <f>ROUND(I189*H189,2)</f>
        <v>0</v>
      </c>
      <c r="K189" s="247"/>
      <c r="L189" s="42"/>
      <c r="M189" s="248" t="s">
        <v>1</v>
      </c>
      <c r="N189" s="249" t="s">
        <v>40</v>
      </c>
      <c r="O189" s="92"/>
      <c r="P189" s="250">
        <f>O189*H189</f>
        <v>0</v>
      </c>
      <c r="Q189" s="250">
        <v>0.00036999999999999999</v>
      </c>
      <c r="R189" s="250">
        <f>Q189*H189</f>
        <v>0.00777</v>
      </c>
      <c r="S189" s="250">
        <v>0.059999999999999998</v>
      </c>
      <c r="T189" s="251">
        <f>S189*H189</f>
        <v>1.26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2" t="s">
        <v>164</v>
      </c>
      <c r="AT189" s="252" t="s">
        <v>160</v>
      </c>
      <c r="AU189" s="252" t="s">
        <v>84</v>
      </c>
      <c r="AY189" s="16" t="s">
        <v>158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6" t="s">
        <v>82</v>
      </c>
      <c r="BK189" s="152">
        <f>ROUND(I189*H189,2)</f>
        <v>0</v>
      </c>
      <c r="BL189" s="16" t="s">
        <v>164</v>
      </c>
      <c r="BM189" s="252" t="s">
        <v>268</v>
      </c>
    </row>
    <row r="190" s="13" customFormat="1">
      <c r="A190" s="13"/>
      <c r="B190" s="253"/>
      <c r="C190" s="254"/>
      <c r="D190" s="255" t="s">
        <v>166</v>
      </c>
      <c r="E190" s="256" t="s">
        <v>1</v>
      </c>
      <c r="F190" s="257" t="s">
        <v>269</v>
      </c>
      <c r="G190" s="254"/>
      <c r="H190" s="258">
        <v>5.5</v>
      </c>
      <c r="I190" s="259"/>
      <c r="J190" s="254"/>
      <c r="K190" s="254"/>
      <c r="L190" s="260"/>
      <c r="M190" s="261"/>
      <c r="N190" s="262"/>
      <c r="O190" s="262"/>
      <c r="P190" s="262"/>
      <c r="Q190" s="262"/>
      <c r="R190" s="262"/>
      <c r="S190" s="262"/>
      <c r="T190" s="26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4" t="s">
        <v>166</v>
      </c>
      <c r="AU190" s="264" t="s">
        <v>84</v>
      </c>
      <c r="AV190" s="13" t="s">
        <v>84</v>
      </c>
      <c r="AW190" s="13" t="s">
        <v>30</v>
      </c>
      <c r="AX190" s="13" t="s">
        <v>75</v>
      </c>
      <c r="AY190" s="264" t="s">
        <v>158</v>
      </c>
    </row>
    <row r="191" s="13" customFormat="1">
      <c r="A191" s="13"/>
      <c r="B191" s="253"/>
      <c r="C191" s="254"/>
      <c r="D191" s="255" t="s">
        <v>166</v>
      </c>
      <c r="E191" s="256" t="s">
        <v>1</v>
      </c>
      <c r="F191" s="257" t="s">
        <v>270</v>
      </c>
      <c r="G191" s="254"/>
      <c r="H191" s="258">
        <v>3</v>
      </c>
      <c r="I191" s="259"/>
      <c r="J191" s="254"/>
      <c r="K191" s="254"/>
      <c r="L191" s="260"/>
      <c r="M191" s="261"/>
      <c r="N191" s="262"/>
      <c r="O191" s="262"/>
      <c r="P191" s="262"/>
      <c r="Q191" s="262"/>
      <c r="R191" s="262"/>
      <c r="S191" s="262"/>
      <c r="T191" s="26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4" t="s">
        <v>166</v>
      </c>
      <c r="AU191" s="264" t="s">
        <v>84</v>
      </c>
      <c r="AV191" s="13" t="s">
        <v>84</v>
      </c>
      <c r="AW191" s="13" t="s">
        <v>30</v>
      </c>
      <c r="AX191" s="13" t="s">
        <v>75</v>
      </c>
      <c r="AY191" s="264" t="s">
        <v>158</v>
      </c>
    </row>
    <row r="192" s="13" customFormat="1">
      <c r="A192" s="13"/>
      <c r="B192" s="253"/>
      <c r="C192" s="254"/>
      <c r="D192" s="255" t="s">
        <v>166</v>
      </c>
      <c r="E192" s="256" t="s">
        <v>1</v>
      </c>
      <c r="F192" s="257" t="s">
        <v>271</v>
      </c>
      <c r="G192" s="254"/>
      <c r="H192" s="258">
        <v>12.5</v>
      </c>
      <c r="I192" s="259"/>
      <c r="J192" s="254"/>
      <c r="K192" s="254"/>
      <c r="L192" s="260"/>
      <c r="M192" s="261"/>
      <c r="N192" s="262"/>
      <c r="O192" s="262"/>
      <c r="P192" s="262"/>
      <c r="Q192" s="262"/>
      <c r="R192" s="262"/>
      <c r="S192" s="262"/>
      <c r="T192" s="26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4" t="s">
        <v>166</v>
      </c>
      <c r="AU192" s="264" t="s">
        <v>84</v>
      </c>
      <c r="AV192" s="13" t="s">
        <v>84</v>
      </c>
      <c r="AW192" s="13" t="s">
        <v>30</v>
      </c>
      <c r="AX192" s="13" t="s">
        <v>75</v>
      </c>
      <c r="AY192" s="264" t="s">
        <v>158</v>
      </c>
    </row>
    <row r="193" s="14" customFormat="1">
      <c r="A193" s="14"/>
      <c r="B193" s="276"/>
      <c r="C193" s="277"/>
      <c r="D193" s="255" t="s">
        <v>166</v>
      </c>
      <c r="E193" s="278" t="s">
        <v>1</v>
      </c>
      <c r="F193" s="279" t="s">
        <v>264</v>
      </c>
      <c r="G193" s="277"/>
      <c r="H193" s="280">
        <v>21</v>
      </c>
      <c r="I193" s="281"/>
      <c r="J193" s="277"/>
      <c r="K193" s="277"/>
      <c r="L193" s="282"/>
      <c r="M193" s="283"/>
      <c r="N193" s="284"/>
      <c r="O193" s="284"/>
      <c r="P193" s="284"/>
      <c r="Q193" s="284"/>
      <c r="R193" s="284"/>
      <c r="S193" s="284"/>
      <c r="T193" s="28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6" t="s">
        <v>166</v>
      </c>
      <c r="AU193" s="286" t="s">
        <v>84</v>
      </c>
      <c r="AV193" s="14" t="s">
        <v>164</v>
      </c>
      <c r="AW193" s="14" t="s">
        <v>30</v>
      </c>
      <c r="AX193" s="14" t="s">
        <v>82</v>
      </c>
      <c r="AY193" s="286" t="s">
        <v>158</v>
      </c>
    </row>
    <row r="194" s="2" customFormat="1" ht="24.15" customHeight="1">
      <c r="A194" s="39"/>
      <c r="B194" s="40"/>
      <c r="C194" s="240" t="s">
        <v>7</v>
      </c>
      <c r="D194" s="240" t="s">
        <v>160</v>
      </c>
      <c r="E194" s="241" t="s">
        <v>272</v>
      </c>
      <c r="F194" s="242" t="s">
        <v>273</v>
      </c>
      <c r="G194" s="243" t="s">
        <v>163</v>
      </c>
      <c r="H194" s="244">
        <v>42</v>
      </c>
      <c r="I194" s="245"/>
      <c r="J194" s="246">
        <f>ROUND(I194*H194,2)</f>
        <v>0</v>
      </c>
      <c r="K194" s="247"/>
      <c r="L194" s="42"/>
      <c r="M194" s="248" t="s">
        <v>1</v>
      </c>
      <c r="N194" s="249" t="s">
        <v>40</v>
      </c>
      <c r="O194" s="92"/>
      <c r="P194" s="250">
        <f>O194*H194</f>
        <v>0</v>
      </c>
      <c r="Q194" s="250">
        <v>0.37175000000000002</v>
      </c>
      <c r="R194" s="250">
        <f>Q194*H194</f>
        <v>15.613500000000002</v>
      </c>
      <c r="S194" s="250">
        <v>0</v>
      </c>
      <c r="T194" s="25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2" t="s">
        <v>164</v>
      </c>
      <c r="AT194" s="252" t="s">
        <v>160</v>
      </c>
      <c r="AU194" s="252" t="s">
        <v>84</v>
      </c>
      <c r="AY194" s="16" t="s">
        <v>158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6" t="s">
        <v>82</v>
      </c>
      <c r="BK194" s="152">
        <f>ROUND(I194*H194,2)</f>
        <v>0</v>
      </c>
      <c r="BL194" s="16" t="s">
        <v>164</v>
      </c>
      <c r="BM194" s="252" t="s">
        <v>274</v>
      </c>
    </row>
    <row r="195" s="13" customFormat="1">
      <c r="A195" s="13"/>
      <c r="B195" s="253"/>
      <c r="C195" s="254"/>
      <c r="D195" s="255" t="s">
        <v>166</v>
      </c>
      <c r="E195" s="256" t="s">
        <v>1</v>
      </c>
      <c r="F195" s="257" t="s">
        <v>275</v>
      </c>
      <c r="G195" s="254"/>
      <c r="H195" s="258">
        <v>42</v>
      </c>
      <c r="I195" s="259"/>
      <c r="J195" s="254"/>
      <c r="K195" s="254"/>
      <c r="L195" s="260"/>
      <c r="M195" s="261"/>
      <c r="N195" s="262"/>
      <c r="O195" s="262"/>
      <c r="P195" s="262"/>
      <c r="Q195" s="262"/>
      <c r="R195" s="262"/>
      <c r="S195" s="262"/>
      <c r="T195" s="26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4" t="s">
        <v>166</v>
      </c>
      <c r="AU195" s="264" t="s">
        <v>84</v>
      </c>
      <c r="AV195" s="13" t="s">
        <v>84</v>
      </c>
      <c r="AW195" s="13" t="s">
        <v>30</v>
      </c>
      <c r="AX195" s="13" t="s">
        <v>82</v>
      </c>
      <c r="AY195" s="264" t="s">
        <v>158</v>
      </c>
    </row>
    <row r="196" s="2" customFormat="1" ht="24.15" customHeight="1">
      <c r="A196" s="39"/>
      <c r="B196" s="40"/>
      <c r="C196" s="240" t="s">
        <v>276</v>
      </c>
      <c r="D196" s="240" t="s">
        <v>160</v>
      </c>
      <c r="E196" s="241" t="s">
        <v>277</v>
      </c>
      <c r="F196" s="242" t="s">
        <v>278</v>
      </c>
      <c r="G196" s="243" t="s">
        <v>163</v>
      </c>
      <c r="H196" s="244">
        <v>0.998</v>
      </c>
      <c r="I196" s="245"/>
      <c r="J196" s="246">
        <f>ROUND(I196*H196,2)</f>
        <v>0</v>
      </c>
      <c r="K196" s="247"/>
      <c r="L196" s="42"/>
      <c r="M196" s="248" t="s">
        <v>1</v>
      </c>
      <c r="N196" s="249" t="s">
        <v>40</v>
      </c>
      <c r="O196" s="92"/>
      <c r="P196" s="250">
        <f>O196*H196</f>
        <v>0</v>
      </c>
      <c r="Q196" s="250">
        <v>0.02102</v>
      </c>
      <c r="R196" s="250">
        <f>Q196*H196</f>
        <v>0.02097796</v>
      </c>
      <c r="S196" s="250">
        <v>0</v>
      </c>
      <c r="T196" s="25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2" t="s">
        <v>164</v>
      </c>
      <c r="AT196" s="252" t="s">
        <v>160</v>
      </c>
      <c r="AU196" s="252" t="s">
        <v>84</v>
      </c>
      <c r="AY196" s="16" t="s">
        <v>158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16" t="s">
        <v>82</v>
      </c>
      <c r="BK196" s="152">
        <f>ROUND(I196*H196,2)</f>
        <v>0</v>
      </c>
      <c r="BL196" s="16" t="s">
        <v>164</v>
      </c>
      <c r="BM196" s="252" t="s">
        <v>279</v>
      </c>
    </row>
    <row r="197" s="13" customFormat="1">
      <c r="A197" s="13"/>
      <c r="B197" s="253"/>
      <c r="C197" s="254"/>
      <c r="D197" s="255" t="s">
        <v>166</v>
      </c>
      <c r="E197" s="256" t="s">
        <v>1</v>
      </c>
      <c r="F197" s="257" t="s">
        <v>280</v>
      </c>
      <c r="G197" s="254"/>
      <c r="H197" s="258">
        <v>0.998</v>
      </c>
      <c r="I197" s="259"/>
      <c r="J197" s="254"/>
      <c r="K197" s="254"/>
      <c r="L197" s="260"/>
      <c r="M197" s="261"/>
      <c r="N197" s="262"/>
      <c r="O197" s="262"/>
      <c r="P197" s="262"/>
      <c r="Q197" s="262"/>
      <c r="R197" s="262"/>
      <c r="S197" s="262"/>
      <c r="T197" s="26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4" t="s">
        <v>166</v>
      </c>
      <c r="AU197" s="264" t="s">
        <v>84</v>
      </c>
      <c r="AV197" s="13" t="s">
        <v>84</v>
      </c>
      <c r="AW197" s="13" t="s">
        <v>30</v>
      </c>
      <c r="AX197" s="13" t="s">
        <v>82</v>
      </c>
      <c r="AY197" s="264" t="s">
        <v>158</v>
      </c>
    </row>
    <row r="198" s="2" customFormat="1" ht="24.15" customHeight="1">
      <c r="A198" s="39"/>
      <c r="B198" s="40"/>
      <c r="C198" s="240" t="s">
        <v>281</v>
      </c>
      <c r="D198" s="240" t="s">
        <v>160</v>
      </c>
      <c r="E198" s="241" t="s">
        <v>282</v>
      </c>
      <c r="F198" s="242" t="s">
        <v>283</v>
      </c>
      <c r="G198" s="243" t="s">
        <v>163</v>
      </c>
      <c r="H198" s="244">
        <v>0.998</v>
      </c>
      <c r="I198" s="245"/>
      <c r="J198" s="246">
        <f>ROUND(I198*H198,2)</f>
        <v>0</v>
      </c>
      <c r="K198" s="247"/>
      <c r="L198" s="42"/>
      <c r="M198" s="248" t="s">
        <v>1</v>
      </c>
      <c r="N198" s="249" t="s">
        <v>40</v>
      </c>
      <c r="O198" s="92"/>
      <c r="P198" s="250">
        <f>O198*H198</f>
        <v>0</v>
      </c>
      <c r="Q198" s="250">
        <v>0.02102</v>
      </c>
      <c r="R198" s="250">
        <f>Q198*H198</f>
        <v>0.02097796</v>
      </c>
      <c r="S198" s="250">
        <v>0</v>
      </c>
      <c r="T198" s="25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2" t="s">
        <v>164</v>
      </c>
      <c r="AT198" s="252" t="s">
        <v>160</v>
      </c>
      <c r="AU198" s="252" t="s">
        <v>84</v>
      </c>
      <c r="AY198" s="16" t="s">
        <v>158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16" t="s">
        <v>82</v>
      </c>
      <c r="BK198" s="152">
        <f>ROUND(I198*H198,2)</f>
        <v>0</v>
      </c>
      <c r="BL198" s="16" t="s">
        <v>164</v>
      </c>
      <c r="BM198" s="252" t="s">
        <v>284</v>
      </c>
    </row>
    <row r="199" s="13" customFormat="1">
      <c r="A199" s="13"/>
      <c r="B199" s="253"/>
      <c r="C199" s="254"/>
      <c r="D199" s="255" t="s">
        <v>166</v>
      </c>
      <c r="E199" s="256" t="s">
        <v>1</v>
      </c>
      <c r="F199" s="257" t="s">
        <v>280</v>
      </c>
      <c r="G199" s="254"/>
      <c r="H199" s="258">
        <v>0.998</v>
      </c>
      <c r="I199" s="259"/>
      <c r="J199" s="254"/>
      <c r="K199" s="254"/>
      <c r="L199" s="260"/>
      <c r="M199" s="261"/>
      <c r="N199" s="262"/>
      <c r="O199" s="262"/>
      <c r="P199" s="262"/>
      <c r="Q199" s="262"/>
      <c r="R199" s="262"/>
      <c r="S199" s="262"/>
      <c r="T199" s="26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4" t="s">
        <v>166</v>
      </c>
      <c r="AU199" s="264" t="s">
        <v>84</v>
      </c>
      <c r="AV199" s="13" t="s">
        <v>84</v>
      </c>
      <c r="AW199" s="13" t="s">
        <v>30</v>
      </c>
      <c r="AX199" s="13" t="s">
        <v>82</v>
      </c>
      <c r="AY199" s="264" t="s">
        <v>158</v>
      </c>
    </row>
    <row r="200" s="2" customFormat="1" ht="24.15" customHeight="1">
      <c r="A200" s="39"/>
      <c r="B200" s="40"/>
      <c r="C200" s="240" t="s">
        <v>285</v>
      </c>
      <c r="D200" s="240" t="s">
        <v>160</v>
      </c>
      <c r="E200" s="241" t="s">
        <v>286</v>
      </c>
      <c r="F200" s="242" t="s">
        <v>287</v>
      </c>
      <c r="G200" s="243" t="s">
        <v>186</v>
      </c>
      <c r="H200" s="244">
        <v>1.21</v>
      </c>
      <c r="I200" s="245"/>
      <c r="J200" s="246">
        <f>ROUND(I200*H200,2)</f>
        <v>0</v>
      </c>
      <c r="K200" s="247"/>
      <c r="L200" s="42"/>
      <c r="M200" s="248" t="s">
        <v>1</v>
      </c>
      <c r="N200" s="249" t="s">
        <v>40</v>
      </c>
      <c r="O200" s="92"/>
      <c r="P200" s="250">
        <f>O200*H200</f>
        <v>0</v>
      </c>
      <c r="Q200" s="250">
        <v>0</v>
      </c>
      <c r="R200" s="250">
        <f>Q200*H200</f>
        <v>0</v>
      </c>
      <c r="S200" s="250">
        <v>0</v>
      </c>
      <c r="T200" s="25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2" t="s">
        <v>164</v>
      </c>
      <c r="AT200" s="252" t="s">
        <v>160</v>
      </c>
      <c r="AU200" s="252" t="s">
        <v>84</v>
      </c>
      <c r="AY200" s="16" t="s">
        <v>158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6" t="s">
        <v>82</v>
      </c>
      <c r="BK200" s="152">
        <f>ROUND(I200*H200,2)</f>
        <v>0</v>
      </c>
      <c r="BL200" s="16" t="s">
        <v>164</v>
      </c>
      <c r="BM200" s="252" t="s">
        <v>288</v>
      </c>
    </row>
    <row r="201" s="13" customFormat="1">
      <c r="A201" s="13"/>
      <c r="B201" s="253"/>
      <c r="C201" s="254"/>
      <c r="D201" s="255" t="s">
        <v>166</v>
      </c>
      <c r="E201" s="256" t="s">
        <v>1</v>
      </c>
      <c r="F201" s="257" t="s">
        <v>289</v>
      </c>
      <c r="G201" s="254"/>
      <c r="H201" s="258">
        <v>1.21</v>
      </c>
      <c r="I201" s="259"/>
      <c r="J201" s="254"/>
      <c r="K201" s="254"/>
      <c r="L201" s="260"/>
      <c r="M201" s="261"/>
      <c r="N201" s="262"/>
      <c r="O201" s="262"/>
      <c r="P201" s="262"/>
      <c r="Q201" s="262"/>
      <c r="R201" s="262"/>
      <c r="S201" s="262"/>
      <c r="T201" s="26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4" t="s">
        <v>166</v>
      </c>
      <c r="AU201" s="264" t="s">
        <v>84</v>
      </c>
      <c r="AV201" s="13" t="s">
        <v>84</v>
      </c>
      <c r="AW201" s="13" t="s">
        <v>30</v>
      </c>
      <c r="AX201" s="13" t="s">
        <v>82</v>
      </c>
      <c r="AY201" s="264" t="s">
        <v>158</v>
      </c>
    </row>
    <row r="202" s="2" customFormat="1" ht="24.15" customHeight="1">
      <c r="A202" s="39"/>
      <c r="B202" s="40"/>
      <c r="C202" s="240" t="s">
        <v>290</v>
      </c>
      <c r="D202" s="240" t="s">
        <v>160</v>
      </c>
      <c r="E202" s="241" t="s">
        <v>291</v>
      </c>
      <c r="F202" s="242" t="s">
        <v>292</v>
      </c>
      <c r="G202" s="243" t="s">
        <v>163</v>
      </c>
      <c r="H202" s="244">
        <v>31.5</v>
      </c>
      <c r="I202" s="245"/>
      <c r="J202" s="246">
        <f>ROUND(I202*H202,2)</f>
        <v>0</v>
      </c>
      <c r="K202" s="247"/>
      <c r="L202" s="42"/>
      <c r="M202" s="248" t="s">
        <v>1</v>
      </c>
      <c r="N202" s="249" t="s">
        <v>40</v>
      </c>
      <c r="O202" s="92"/>
      <c r="P202" s="250">
        <f>O202*H202</f>
        <v>0</v>
      </c>
      <c r="Q202" s="250">
        <v>0.1568</v>
      </c>
      <c r="R202" s="250">
        <f>Q202*H202</f>
        <v>4.9391999999999996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2" t="s">
        <v>164</v>
      </c>
      <c r="AT202" s="252" t="s">
        <v>160</v>
      </c>
      <c r="AU202" s="252" t="s">
        <v>84</v>
      </c>
      <c r="AY202" s="16" t="s">
        <v>158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6" t="s">
        <v>82</v>
      </c>
      <c r="BK202" s="152">
        <f>ROUND(I202*H202,2)</f>
        <v>0</v>
      </c>
      <c r="BL202" s="16" t="s">
        <v>164</v>
      </c>
      <c r="BM202" s="252" t="s">
        <v>293</v>
      </c>
    </row>
    <row r="203" s="13" customFormat="1">
      <c r="A203" s="13"/>
      <c r="B203" s="253"/>
      <c r="C203" s="254"/>
      <c r="D203" s="255" t="s">
        <v>166</v>
      </c>
      <c r="E203" s="256" t="s">
        <v>1</v>
      </c>
      <c r="F203" s="257" t="s">
        <v>294</v>
      </c>
      <c r="G203" s="254"/>
      <c r="H203" s="258">
        <v>31.5</v>
      </c>
      <c r="I203" s="259"/>
      <c r="J203" s="254"/>
      <c r="K203" s="254"/>
      <c r="L203" s="260"/>
      <c r="M203" s="261"/>
      <c r="N203" s="262"/>
      <c r="O203" s="262"/>
      <c r="P203" s="262"/>
      <c r="Q203" s="262"/>
      <c r="R203" s="262"/>
      <c r="S203" s="262"/>
      <c r="T203" s="26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4" t="s">
        <v>166</v>
      </c>
      <c r="AU203" s="264" t="s">
        <v>84</v>
      </c>
      <c r="AV203" s="13" t="s">
        <v>84</v>
      </c>
      <c r="AW203" s="13" t="s">
        <v>30</v>
      </c>
      <c r="AX203" s="13" t="s">
        <v>82</v>
      </c>
      <c r="AY203" s="264" t="s">
        <v>158</v>
      </c>
    </row>
    <row r="204" s="2" customFormat="1" ht="24.15" customHeight="1">
      <c r="A204" s="39"/>
      <c r="B204" s="40"/>
      <c r="C204" s="240" t="s">
        <v>295</v>
      </c>
      <c r="D204" s="240" t="s">
        <v>160</v>
      </c>
      <c r="E204" s="241" t="s">
        <v>296</v>
      </c>
      <c r="F204" s="242" t="s">
        <v>297</v>
      </c>
      <c r="G204" s="243" t="s">
        <v>186</v>
      </c>
      <c r="H204" s="244">
        <v>83.266999999999996</v>
      </c>
      <c r="I204" s="245"/>
      <c r="J204" s="246">
        <f>ROUND(I204*H204,2)</f>
        <v>0</v>
      </c>
      <c r="K204" s="247"/>
      <c r="L204" s="42"/>
      <c r="M204" s="248" t="s">
        <v>1</v>
      </c>
      <c r="N204" s="249" t="s">
        <v>40</v>
      </c>
      <c r="O204" s="92"/>
      <c r="P204" s="250">
        <f>O204*H204</f>
        <v>0</v>
      </c>
      <c r="Q204" s="250">
        <v>2.4500000000000002</v>
      </c>
      <c r="R204" s="250">
        <f>Q204*H204</f>
        <v>204.00415000000001</v>
      </c>
      <c r="S204" s="250">
        <v>0</v>
      </c>
      <c r="T204" s="25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2" t="s">
        <v>164</v>
      </c>
      <c r="AT204" s="252" t="s">
        <v>160</v>
      </c>
      <c r="AU204" s="252" t="s">
        <v>84</v>
      </c>
      <c r="AY204" s="16" t="s">
        <v>158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6" t="s">
        <v>82</v>
      </c>
      <c r="BK204" s="152">
        <f>ROUND(I204*H204,2)</f>
        <v>0</v>
      </c>
      <c r="BL204" s="16" t="s">
        <v>164</v>
      </c>
      <c r="BM204" s="252" t="s">
        <v>298</v>
      </c>
    </row>
    <row r="205" s="13" customFormat="1">
      <c r="A205" s="13"/>
      <c r="B205" s="253"/>
      <c r="C205" s="254"/>
      <c r="D205" s="255" t="s">
        <v>166</v>
      </c>
      <c r="E205" s="256" t="s">
        <v>1</v>
      </c>
      <c r="F205" s="257" t="s">
        <v>299</v>
      </c>
      <c r="G205" s="254"/>
      <c r="H205" s="258">
        <v>83.266999999999996</v>
      </c>
      <c r="I205" s="259"/>
      <c r="J205" s="254"/>
      <c r="K205" s="254"/>
      <c r="L205" s="260"/>
      <c r="M205" s="261"/>
      <c r="N205" s="262"/>
      <c r="O205" s="262"/>
      <c r="P205" s="262"/>
      <c r="Q205" s="262"/>
      <c r="R205" s="262"/>
      <c r="S205" s="262"/>
      <c r="T205" s="26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4" t="s">
        <v>166</v>
      </c>
      <c r="AU205" s="264" t="s">
        <v>84</v>
      </c>
      <c r="AV205" s="13" t="s">
        <v>84</v>
      </c>
      <c r="AW205" s="13" t="s">
        <v>30</v>
      </c>
      <c r="AX205" s="13" t="s">
        <v>82</v>
      </c>
      <c r="AY205" s="264" t="s">
        <v>158</v>
      </c>
    </row>
    <row r="206" s="2" customFormat="1" ht="16.5" customHeight="1">
      <c r="A206" s="39"/>
      <c r="B206" s="40"/>
      <c r="C206" s="265" t="s">
        <v>300</v>
      </c>
      <c r="D206" s="265" t="s">
        <v>243</v>
      </c>
      <c r="E206" s="266" t="s">
        <v>301</v>
      </c>
      <c r="F206" s="267" t="s">
        <v>302</v>
      </c>
      <c r="G206" s="268" t="s">
        <v>303</v>
      </c>
      <c r="H206" s="269">
        <v>4</v>
      </c>
      <c r="I206" s="270"/>
      <c r="J206" s="271">
        <f>ROUND(I206*H206,2)</f>
        <v>0</v>
      </c>
      <c r="K206" s="272"/>
      <c r="L206" s="273"/>
      <c r="M206" s="274" t="s">
        <v>1</v>
      </c>
      <c r="N206" s="275" t="s">
        <v>40</v>
      </c>
      <c r="O206" s="92"/>
      <c r="P206" s="250">
        <f>O206*H206</f>
        <v>0</v>
      </c>
      <c r="Q206" s="250">
        <v>22.329999999999998</v>
      </c>
      <c r="R206" s="250">
        <f>Q206*H206</f>
        <v>89.319999999999993</v>
      </c>
      <c r="S206" s="250">
        <v>0</v>
      </c>
      <c r="T206" s="25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2" t="s">
        <v>195</v>
      </c>
      <c r="AT206" s="252" t="s">
        <v>243</v>
      </c>
      <c r="AU206" s="252" t="s">
        <v>84</v>
      </c>
      <c r="AY206" s="16" t="s">
        <v>158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6" t="s">
        <v>82</v>
      </c>
      <c r="BK206" s="152">
        <f>ROUND(I206*H206,2)</f>
        <v>0</v>
      </c>
      <c r="BL206" s="16" t="s">
        <v>164</v>
      </c>
      <c r="BM206" s="252" t="s">
        <v>304</v>
      </c>
    </row>
    <row r="207" s="2" customFormat="1" ht="16.5" customHeight="1">
      <c r="A207" s="39"/>
      <c r="B207" s="40"/>
      <c r="C207" s="265" t="s">
        <v>305</v>
      </c>
      <c r="D207" s="265" t="s">
        <v>243</v>
      </c>
      <c r="E207" s="266" t="s">
        <v>306</v>
      </c>
      <c r="F207" s="267" t="s">
        <v>307</v>
      </c>
      <c r="G207" s="268" t="s">
        <v>303</v>
      </c>
      <c r="H207" s="269">
        <v>3</v>
      </c>
      <c r="I207" s="270"/>
      <c r="J207" s="271">
        <f>ROUND(I207*H207,2)</f>
        <v>0</v>
      </c>
      <c r="K207" s="272"/>
      <c r="L207" s="273"/>
      <c r="M207" s="274" t="s">
        <v>1</v>
      </c>
      <c r="N207" s="275" t="s">
        <v>40</v>
      </c>
      <c r="O207" s="92"/>
      <c r="P207" s="250">
        <f>O207*H207</f>
        <v>0</v>
      </c>
      <c r="Q207" s="250">
        <v>45.310000000000002</v>
      </c>
      <c r="R207" s="250">
        <f>Q207*H207</f>
        <v>135.93000000000001</v>
      </c>
      <c r="S207" s="250">
        <v>0</v>
      </c>
      <c r="T207" s="25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2" t="s">
        <v>195</v>
      </c>
      <c r="AT207" s="252" t="s">
        <v>243</v>
      </c>
      <c r="AU207" s="252" t="s">
        <v>84</v>
      </c>
      <c r="AY207" s="16" t="s">
        <v>158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6" t="s">
        <v>82</v>
      </c>
      <c r="BK207" s="152">
        <f>ROUND(I207*H207,2)</f>
        <v>0</v>
      </c>
      <c r="BL207" s="16" t="s">
        <v>164</v>
      </c>
      <c r="BM207" s="252" t="s">
        <v>308</v>
      </c>
    </row>
    <row r="208" s="2" customFormat="1" ht="16.5" customHeight="1">
      <c r="A208" s="39"/>
      <c r="B208" s="40"/>
      <c r="C208" s="265" t="s">
        <v>309</v>
      </c>
      <c r="D208" s="265" t="s">
        <v>243</v>
      </c>
      <c r="E208" s="266" t="s">
        <v>310</v>
      </c>
      <c r="F208" s="267" t="s">
        <v>311</v>
      </c>
      <c r="G208" s="268" t="s">
        <v>303</v>
      </c>
      <c r="H208" s="269">
        <v>4</v>
      </c>
      <c r="I208" s="270"/>
      <c r="J208" s="271">
        <f>ROUND(I208*H208,2)</f>
        <v>0</v>
      </c>
      <c r="K208" s="272"/>
      <c r="L208" s="273"/>
      <c r="M208" s="274" t="s">
        <v>1</v>
      </c>
      <c r="N208" s="275" t="s">
        <v>40</v>
      </c>
      <c r="O208" s="92"/>
      <c r="P208" s="250">
        <f>O208*H208</f>
        <v>0</v>
      </c>
      <c r="Q208" s="250">
        <v>45.310000000000002</v>
      </c>
      <c r="R208" s="250">
        <f>Q208*H208</f>
        <v>181.24000000000001</v>
      </c>
      <c r="S208" s="250">
        <v>0</v>
      </c>
      <c r="T208" s="25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2" t="s">
        <v>195</v>
      </c>
      <c r="AT208" s="252" t="s">
        <v>243</v>
      </c>
      <c r="AU208" s="252" t="s">
        <v>84</v>
      </c>
      <c r="AY208" s="16" t="s">
        <v>158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6" t="s">
        <v>82</v>
      </c>
      <c r="BK208" s="152">
        <f>ROUND(I208*H208,2)</f>
        <v>0</v>
      </c>
      <c r="BL208" s="16" t="s">
        <v>164</v>
      </c>
      <c r="BM208" s="252" t="s">
        <v>312</v>
      </c>
    </row>
    <row r="209" s="2" customFormat="1" ht="24.15" customHeight="1">
      <c r="A209" s="39"/>
      <c r="B209" s="40"/>
      <c r="C209" s="240" t="s">
        <v>313</v>
      </c>
      <c r="D209" s="240" t="s">
        <v>160</v>
      </c>
      <c r="E209" s="241" t="s">
        <v>314</v>
      </c>
      <c r="F209" s="242" t="s">
        <v>315</v>
      </c>
      <c r="G209" s="243" t="s">
        <v>177</v>
      </c>
      <c r="H209" s="244">
        <v>1</v>
      </c>
      <c r="I209" s="245"/>
      <c r="J209" s="246">
        <f>ROUND(I209*H209,2)</f>
        <v>0</v>
      </c>
      <c r="K209" s="247"/>
      <c r="L209" s="42"/>
      <c r="M209" s="248" t="s">
        <v>1</v>
      </c>
      <c r="N209" s="249" t="s">
        <v>40</v>
      </c>
      <c r="O209" s="92"/>
      <c r="P209" s="250">
        <f>O209*H209</f>
        <v>0</v>
      </c>
      <c r="Q209" s="250">
        <v>0</v>
      </c>
      <c r="R209" s="250">
        <f>Q209*H209</f>
        <v>0</v>
      </c>
      <c r="S209" s="250">
        <v>0</v>
      </c>
      <c r="T209" s="25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2" t="s">
        <v>164</v>
      </c>
      <c r="AT209" s="252" t="s">
        <v>160</v>
      </c>
      <c r="AU209" s="252" t="s">
        <v>84</v>
      </c>
      <c r="AY209" s="16" t="s">
        <v>158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16" t="s">
        <v>82</v>
      </c>
      <c r="BK209" s="152">
        <f>ROUND(I209*H209,2)</f>
        <v>0</v>
      </c>
      <c r="BL209" s="16" t="s">
        <v>164</v>
      </c>
      <c r="BM209" s="252" t="s">
        <v>316</v>
      </c>
    </row>
    <row r="210" s="13" customFormat="1">
      <c r="A210" s="13"/>
      <c r="B210" s="253"/>
      <c r="C210" s="254"/>
      <c r="D210" s="255" t="s">
        <v>166</v>
      </c>
      <c r="E210" s="256" t="s">
        <v>1</v>
      </c>
      <c r="F210" s="257" t="s">
        <v>317</v>
      </c>
      <c r="G210" s="254"/>
      <c r="H210" s="258">
        <v>1</v>
      </c>
      <c r="I210" s="259"/>
      <c r="J210" s="254"/>
      <c r="K210" s="254"/>
      <c r="L210" s="260"/>
      <c r="M210" s="261"/>
      <c r="N210" s="262"/>
      <c r="O210" s="262"/>
      <c r="P210" s="262"/>
      <c r="Q210" s="262"/>
      <c r="R210" s="262"/>
      <c r="S210" s="262"/>
      <c r="T210" s="26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4" t="s">
        <v>166</v>
      </c>
      <c r="AU210" s="264" t="s">
        <v>84</v>
      </c>
      <c r="AV210" s="13" t="s">
        <v>84</v>
      </c>
      <c r="AW210" s="13" t="s">
        <v>30</v>
      </c>
      <c r="AX210" s="13" t="s">
        <v>82</v>
      </c>
      <c r="AY210" s="264" t="s">
        <v>158</v>
      </c>
    </row>
    <row r="211" s="2" customFormat="1" ht="24.15" customHeight="1">
      <c r="A211" s="39"/>
      <c r="B211" s="40"/>
      <c r="C211" s="240" t="s">
        <v>318</v>
      </c>
      <c r="D211" s="240" t="s">
        <v>160</v>
      </c>
      <c r="E211" s="241" t="s">
        <v>319</v>
      </c>
      <c r="F211" s="242" t="s">
        <v>320</v>
      </c>
      <c r="G211" s="243" t="s">
        <v>321</v>
      </c>
      <c r="H211" s="244">
        <v>16</v>
      </c>
      <c r="I211" s="245"/>
      <c r="J211" s="246">
        <f>ROUND(I211*H211,2)</f>
        <v>0</v>
      </c>
      <c r="K211" s="247"/>
      <c r="L211" s="42"/>
      <c r="M211" s="248" t="s">
        <v>1</v>
      </c>
      <c r="N211" s="249" t="s">
        <v>40</v>
      </c>
      <c r="O211" s="92"/>
      <c r="P211" s="250">
        <f>O211*H211</f>
        <v>0</v>
      </c>
      <c r="Q211" s="250">
        <v>0</v>
      </c>
      <c r="R211" s="250">
        <f>Q211*H211</f>
        <v>0</v>
      </c>
      <c r="S211" s="250">
        <v>0</v>
      </c>
      <c r="T211" s="25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2" t="s">
        <v>164</v>
      </c>
      <c r="AT211" s="252" t="s">
        <v>160</v>
      </c>
      <c r="AU211" s="252" t="s">
        <v>84</v>
      </c>
      <c r="AY211" s="16" t="s">
        <v>158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6" t="s">
        <v>82</v>
      </c>
      <c r="BK211" s="152">
        <f>ROUND(I211*H211,2)</f>
        <v>0</v>
      </c>
      <c r="BL211" s="16" t="s">
        <v>164</v>
      </c>
      <c r="BM211" s="252" t="s">
        <v>322</v>
      </c>
    </row>
    <row r="212" s="13" customFormat="1">
      <c r="A212" s="13"/>
      <c r="B212" s="253"/>
      <c r="C212" s="254"/>
      <c r="D212" s="255" t="s">
        <v>166</v>
      </c>
      <c r="E212" s="256" t="s">
        <v>1</v>
      </c>
      <c r="F212" s="257" t="s">
        <v>323</v>
      </c>
      <c r="G212" s="254"/>
      <c r="H212" s="258">
        <v>16</v>
      </c>
      <c r="I212" s="259"/>
      <c r="J212" s="254"/>
      <c r="K212" s="254"/>
      <c r="L212" s="260"/>
      <c r="M212" s="261"/>
      <c r="N212" s="262"/>
      <c r="O212" s="262"/>
      <c r="P212" s="262"/>
      <c r="Q212" s="262"/>
      <c r="R212" s="262"/>
      <c r="S212" s="262"/>
      <c r="T212" s="26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4" t="s">
        <v>166</v>
      </c>
      <c r="AU212" s="264" t="s">
        <v>84</v>
      </c>
      <c r="AV212" s="13" t="s">
        <v>84</v>
      </c>
      <c r="AW212" s="13" t="s">
        <v>30</v>
      </c>
      <c r="AX212" s="13" t="s">
        <v>82</v>
      </c>
      <c r="AY212" s="264" t="s">
        <v>158</v>
      </c>
    </row>
    <row r="213" s="12" customFormat="1" ht="22.8" customHeight="1">
      <c r="A213" s="12"/>
      <c r="B213" s="224"/>
      <c r="C213" s="225"/>
      <c r="D213" s="226" t="s">
        <v>74</v>
      </c>
      <c r="E213" s="238" t="s">
        <v>179</v>
      </c>
      <c r="F213" s="238" t="s">
        <v>324</v>
      </c>
      <c r="G213" s="225"/>
      <c r="H213" s="225"/>
      <c r="I213" s="228"/>
      <c r="J213" s="239">
        <f>BK213</f>
        <v>0</v>
      </c>
      <c r="K213" s="225"/>
      <c r="L213" s="230"/>
      <c r="M213" s="231"/>
      <c r="N213" s="232"/>
      <c r="O213" s="232"/>
      <c r="P213" s="233">
        <f>SUM(P214:P223)</f>
        <v>0</v>
      </c>
      <c r="Q213" s="232"/>
      <c r="R213" s="233">
        <f>SUM(R214:R223)</f>
        <v>0.0063800000000000003</v>
      </c>
      <c r="S213" s="232"/>
      <c r="T213" s="234">
        <f>SUM(T214:T223)</f>
        <v>122.18455999999999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5" t="s">
        <v>82</v>
      </c>
      <c r="AT213" s="236" t="s">
        <v>74</v>
      </c>
      <c r="AU213" s="236" t="s">
        <v>82</v>
      </c>
      <c r="AY213" s="235" t="s">
        <v>158</v>
      </c>
      <c r="BK213" s="237">
        <f>SUM(BK214:BK223)</f>
        <v>0</v>
      </c>
    </row>
    <row r="214" s="2" customFormat="1" ht="16.5" customHeight="1">
      <c r="A214" s="39"/>
      <c r="B214" s="40"/>
      <c r="C214" s="240" t="s">
        <v>325</v>
      </c>
      <c r="D214" s="240" t="s">
        <v>160</v>
      </c>
      <c r="E214" s="241" t="s">
        <v>326</v>
      </c>
      <c r="F214" s="242" t="s">
        <v>327</v>
      </c>
      <c r="G214" s="243" t="s">
        <v>186</v>
      </c>
      <c r="H214" s="244">
        <v>66.569999999999993</v>
      </c>
      <c r="I214" s="245"/>
      <c r="J214" s="246">
        <f>ROUND(I214*H214,2)</f>
        <v>0</v>
      </c>
      <c r="K214" s="247"/>
      <c r="L214" s="42"/>
      <c r="M214" s="248" t="s">
        <v>1</v>
      </c>
      <c r="N214" s="249" t="s">
        <v>40</v>
      </c>
      <c r="O214" s="92"/>
      <c r="P214" s="250">
        <f>O214*H214</f>
        <v>0</v>
      </c>
      <c r="Q214" s="250">
        <v>0</v>
      </c>
      <c r="R214" s="250">
        <f>Q214*H214</f>
        <v>0</v>
      </c>
      <c r="S214" s="250">
        <v>0</v>
      </c>
      <c r="T214" s="25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2" t="s">
        <v>164</v>
      </c>
      <c r="AT214" s="252" t="s">
        <v>160</v>
      </c>
      <c r="AU214" s="252" t="s">
        <v>84</v>
      </c>
      <c r="AY214" s="16" t="s">
        <v>158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6" t="s">
        <v>82</v>
      </c>
      <c r="BK214" s="152">
        <f>ROUND(I214*H214,2)</f>
        <v>0</v>
      </c>
      <c r="BL214" s="16" t="s">
        <v>164</v>
      </c>
      <c r="BM214" s="252" t="s">
        <v>328</v>
      </c>
    </row>
    <row r="215" s="13" customFormat="1">
      <c r="A215" s="13"/>
      <c r="B215" s="253"/>
      <c r="C215" s="254"/>
      <c r="D215" s="255" t="s">
        <v>166</v>
      </c>
      <c r="E215" s="256" t="s">
        <v>1</v>
      </c>
      <c r="F215" s="257" t="s">
        <v>329</v>
      </c>
      <c r="G215" s="254"/>
      <c r="H215" s="258">
        <v>66.569999999999993</v>
      </c>
      <c r="I215" s="259"/>
      <c r="J215" s="254"/>
      <c r="K215" s="254"/>
      <c r="L215" s="260"/>
      <c r="M215" s="261"/>
      <c r="N215" s="262"/>
      <c r="O215" s="262"/>
      <c r="P215" s="262"/>
      <c r="Q215" s="262"/>
      <c r="R215" s="262"/>
      <c r="S215" s="262"/>
      <c r="T215" s="26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4" t="s">
        <v>166</v>
      </c>
      <c r="AU215" s="264" t="s">
        <v>84</v>
      </c>
      <c r="AV215" s="13" t="s">
        <v>84</v>
      </c>
      <c r="AW215" s="13" t="s">
        <v>30</v>
      </c>
      <c r="AX215" s="13" t="s">
        <v>82</v>
      </c>
      <c r="AY215" s="264" t="s">
        <v>158</v>
      </c>
    </row>
    <row r="216" s="2" customFormat="1" ht="24.15" customHeight="1">
      <c r="A216" s="39"/>
      <c r="B216" s="40"/>
      <c r="C216" s="240" t="s">
        <v>330</v>
      </c>
      <c r="D216" s="240" t="s">
        <v>160</v>
      </c>
      <c r="E216" s="241" t="s">
        <v>331</v>
      </c>
      <c r="F216" s="242" t="s">
        <v>332</v>
      </c>
      <c r="G216" s="243" t="s">
        <v>186</v>
      </c>
      <c r="H216" s="244">
        <v>66.569999999999993</v>
      </c>
      <c r="I216" s="245"/>
      <c r="J216" s="246">
        <f>ROUND(I216*H216,2)</f>
        <v>0</v>
      </c>
      <c r="K216" s="247"/>
      <c r="L216" s="42"/>
      <c r="M216" s="248" t="s">
        <v>1</v>
      </c>
      <c r="N216" s="249" t="s">
        <v>40</v>
      </c>
      <c r="O216" s="92"/>
      <c r="P216" s="250">
        <f>O216*H216</f>
        <v>0</v>
      </c>
      <c r="Q216" s="250">
        <v>0</v>
      </c>
      <c r="R216" s="250">
        <f>Q216*H216</f>
        <v>0</v>
      </c>
      <c r="S216" s="250">
        <v>1.8080000000000001</v>
      </c>
      <c r="T216" s="251">
        <f>S216*H216</f>
        <v>120.35856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2" t="s">
        <v>164</v>
      </c>
      <c r="AT216" s="252" t="s">
        <v>160</v>
      </c>
      <c r="AU216" s="252" t="s">
        <v>84</v>
      </c>
      <c r="AY216" s="16" t="s">
        <v>158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6" t="s">
        <v>82</v>
      </c>
      <c r="BK216" s="152">
        <f>ROUND(I216*H216,2)</f>
        <v>0</v>
      </c>
      <c r="BL216" s="16" t="s">
        <v>164</v>
      </c>
      <c r="BM216" s="252" t="s">
        <v>333</v>
      </c>
    </row>
    <row r="217" s="13" customFormat="1">
      <c r="A217" s="13"/>
      <c r="B217" s="253"/>
      <c r="C217" s="254"/>
      <c r="D217" s="255" t="s">
        <v>166</v>
      </c>
      <c r="E217" s="256" t="s">
        <v>1</v>
      </c>
      <c r="F217" s="257" t="s">
        <v>334</v>
      </c>
      <c r="G217" s="254"/>
      <c r="H217" s="258">
        <v>66.569999999999993</v>
      </c>
      <c r="I217" s="259"/>
      <c r="J217" s="254"/>
      <c r="K217" s="254"/>
      <c r="L217" s="260"/>
      <c r="M217" s="261"/>
      <c r="N217" s="262"/>
      <c r="O217" s="262"/>
      <c r="P217" s="262"/>
      <c r="Q217" s="262"/>
      <c r="R217" s="262"/>
      <c r="S217" s="262"/>
      <c r="T217" s="26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4" t="s">
        <v>166</v>
      </c>
      <c r="AU217" s="264" t="s">
        <v>84</v>
      </c>
      <c r="AV217" s="13" t="s">
        <v>84</v>
      </c>
      <c r="AW217" s="13" t="s">
        <v>30</v>
      </c>
      <c r="AX217" s="13" t="s">
        <v>82</v>
      </c>
      <c r="AY217" s="264" t="s">
        <v>158</v>
      </c>
    </row>
    <row r="218" s="2" customFormat="1" ht="24.15" customHeight="1">
      <c r="A218" s="39"/>
      <c r="B218" s="40"/>
      <c r="C218" s="240" t="s">
        <v>335</v>
      </c>
      <c r="D218" s="240" t="s">
        <v>160</v>
      </c>
      <c r="E218" s="241" t="s">
        <v>336</v>
      </c>
      <c r="F218" s="242" t="s">
        <v>337</v>
      </c>
      <c r="G218" s="243" t="s">
        <v>177</v>
      </c>
      <c r="H218" s="244">
        <v>9</v>
      </c>
      <c r="I218" s="245"/>
      <c r="J218" s="246">
        <f>ROUND(I218*H218,2)</f>
        <v>0</v>
      </c>
      <c r="K218" s="247"/>
      <c r="L218" s="42"/>
      <c r="M218" s="248" t="s">
        <v>1</v>
      </c>
      <c r="N218" s="249" t="s">
        <v>40</v>
      </c>
      <c r="O218" s="92"/>
      <c r="P218" s="250">
        <f>O218*H218</f>
        <v>0</v>
      </c>
      <c r="Q218" s="250">
        <v>0.00058</v>
      </c>
      <c r="R218" s="250">
        <f>Q218*H218</f>
        <v>0.0052199999999999998</v>
      </c>
      <c r="S218" s="250">
        <v>0.16600000000000001</v>
      </c>
      <c r="T218" s="251">
        <f>S218*H218</f>
        <v>1.494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2" t="s">
        <v>164</v>
      </c>
      <c r="AT218" s="252" t="s">
        <v>160</v>
      </c>
      <c r="AU218" s="252" t="s">
        <v>84</v>
      </c>
      <c r="AY218" s="16" t="s">
        <v>158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6" t="s">
        <v>82</v>
      </c>
      <c r="BK218" s="152">
        <f>ROUND(I218*H218,2)</f>
        <v>0</v>
      </c>
      <c r="BL218" s="16" t="s">
        <v>164</v>
      </c>
      <c r="BM218" s="252" t="s">
        <v>338</v>
      </c>
    </row>
    <row r="219" s="13" customFormat="1">
      <c r="A219" s="13"/>
      <c r="B219" s="253"/>
      <c r="C219" s="254"/>
      <c r="D219" s="255" t="s">
        <v>166</v>
      </c>
      <c r="E219" s="256" t="s">
        <v>1</v>
      </c>
      <c r="F219" s="257" t="s">
        <v>200</v>
      </c>
      <c r="G219" s="254"/>
      <c r="H219" s="258">
        <v>9</v>
      </c>
      <c r="I219" s="259"/>
      <c r="J219" s="254"/>
      <c r="K219" s="254"/>
      <c r="L219" s="260"/>
      <c r="M219" s="261"/>
      <c r="N219" s="262"/>
      <c r="O219" s="262"/>
      <c r="P219" s="262"/>
      <c r="Q219" s="262"/>
      <c r="R219" s="262"/>
      <c r="S219" s="262"/>
      <c r="T219" s="26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4" t="s">
        <v>166</v>
      </c>
      <c r="AU219" s="264" t="s">
        <v>84</v>
      </c>
      <c r="AV219" s="13" t="s">
        <v>84</v>
      </c>
      <c r="AW219" s="13" t="s">
        <v>30</v>
      </c>
      <c r="AX219" s="13" t="s">
        <v>82</v>
      </c>
      <c r="AY219" s="264" t="s">
        <v>158</v>
      </c>
    </row>
    <row r="220" s="2" customFormat="1" ht="24.15" customHeight="1">
      <c r="A220" s="39"/>
      <c r="B220" s="40"/>
      <c r="C220" s="240" t="s">
        <v>339</v>
      </c>
      <c r="D220" s="240" t="s">
        <v>160</v>
      </c>
      <c r="E220" s="241" t="s">
        <v>340</v>
      </c>
      <c r="F220" s="242" t="s">
        <v>341</v>
      </c>
      <c r="G220" s="243" t="s">
        <v>177</v>
      </c>
      <c r="H220" s="244">
        <v>2</v>
      </c>
      <c r="I220" s="245"/>
      <c r="J220" s="246">
        <f>ROUND(I220*H220,2)</f>
        <v>0</v>
      </c>
      <c r="K220" s="247"/>
      <c r="L220" s="42"/>
      <c r="M220" s="248" t="s">
        <v>1</v>
      </c>
      <c r="N220" s="249" t="s">
        <v>40</v>
      </c>
      <c r="O220" s="92"/>
      <c r="P220" s="250">
        <f>O220*H220</f>
        <v>0</v>
      </c>
      <c r="Q220" s="250">
        <v>0.00058</v>
      </c>
      <c r="R220" s="250">
        <f>Q220*H220</f>
        <v>0.00116</v>
      </c>
      <c r="S220" s="250">
        <v>0.16600000000000001</v>
      </c>
      <c r="T220" s="251">
        <f>S220*H220</f>
        <v>0.33200000000000002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2" t="s">
        <v>164</v>
      </c>
      <c r="AT220" s="252" t="s">
        <v>160</v>
      </c>
      <c r="AU220" s="252" t="s">
        <v>84</v>
      </c>
      <c r="AY220" s="16" t="s">
        <v>158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6" t="s">
        <v>82</v>
      </c>
      <c r="BK220" s="152">
        <f>ROUND(I220*H220,2)</f>
        <v>0</v>
      </c>
      <c r="BL220" s="16" t="s">
        <v>164</v>
      </c>
      <c r="BM220" s="252" t="s">
        <v>342</v>
      </c>
    </row>
    <row r="221" s="13" customFormat="1">
      <c r="A221" s="13"/>
      <c r="B221" s="253"/>
      <c r="C221" s="254"/>
      <c r="D221" s="255" t="s">
        <v>166</v>
      </c>
      <c r="E221" s="256" t="s">
        <v>1</v>
      </c>
      <c r="F221" s="257" t="s">
        <v>84</v>
      </c>
      <c r="G221" s="254"/>
      <c r="H221" s="258">
        <v>2</v>
      </c>
      <c r="I221" s="259"/>
      <c r="J221" s="254"/>
      <c r="K221" s="254"/>
      <c r="L221" s="260"/>
      <c r="M221" s="261"/>
      <c r="N221" s="262"/>
      <c r="O221" s="262"/>
      <c r="P221" s="262"/>
      <c r="Q221" s="262"/>
      <c r="R221" s="262"/>
      <c r="S221" s="262"/>
      <c r="T221" s="26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4" t="s">
        <v>166</v>
      </c>
      <c r="AU221" s="264" t="s">
        <v>84</v>
      </c>
      <c r="AV221" s="13" t="s">
        <v>84</v>
      </c>
      <c r="AW221" s="13" t="s">
        <v>30</v>
      </c>
      <c r="AX221" s="13" t="s">
        <v>82</v>
      </c>
      <c r="AY221" s="264" t="s">
        <v>158</v>
      </c>
    </row>
    <row r="222" s="2" customFormat="1" ht="21.75" customHeight="1">
      <c r="A222" s="39"/>
      <c r="B222" s="40"/>
      <c r="C222" s="240" t="s">
        <v>343</v>
      </c>
      <c r="D222" s="240" t="s">
        <v>160</v>
      </c>
      <c r="E222" s="241" t="s">
        <v>344</v>
      </c>
      <c r="F222" s="242" t="s">
        <v>345</v>
      </c>
      <c r="G222" s="243" t="s">
        <v>163</v>
      </c>
      <c r="H222" s="244">
        <v>82.319999999999993</v>
      </c>
      <c r="I222" s="245"/>
      <c r="J222" s="246">
        <f>ROUND(I222*H222,2)</f>
        <v>0</v>
      </c>
      <c r="K222" s="247"/>
      <c r="L222" s="42"/>
      <c r="M222" s="248" t="s">
        <v>1</v>
      </c>
      <c r="N222" s="249" t="s">
        <v>40</v>
      </c>
      <c r="O222" s="92"/>
      <c r="P222" s="250">
        <f>O222*H222</f>
        <v>0</v>
      </c>
      <c r="Q222" s="250">
        <v>0</v>
      </c>
      <c r="R222" s="250">
        <f>Q222*H222</f>
        <v>0</v>
      </c>
      <c r="S222" s="250">
        <v>0</v>
      </c>
      <c r="T222" s="25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2" t="s">
        <v>164</v>
      </c>
      <c r="AT222" s="252" t="s">
        <v>160</v>
      </c>
      <c r="AU222" s="252" t="s">
        <v>84</v>
      </c>
      <c r="AY222" s="16" t="s">
        <v>158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6" t="s">
        <v>82</v>
      </c>
      <c r="BK222" s="152">
        <f>ROUND(I222*H222,2)</f>
        <v>0</v>
      </c>
      <c r="BL222" s="16" t="s">
        <v>164</v>
      </c>
      <c r="BM222" s="252" t="s">
        <v>346</v>
      </c>
    </row>
    <row r="223" s="13" customFormat="1">
      <c r="A223" s="13"/>
      <c r="B223" s="253"/>
      <c r="C223" s="254"/>
      <c r="D223" s="255" t="s">
        <v>166</v>
      </c>
      <c r="E223" s="256" t="s">
        <v>1</v>
      </c>
      <c r="F223" s="257" t="s">
        <v>347</v>
      </c>
      <c r="G223" s="254"/>
      <c r="H223" s="258">
        <v>82.319999999999993</v>
      </c>
      <c r="I223" s="259"/>
      <c r="J223" s="254"/>
      <c r="K223" s="254"/>
      <c r="L223" s="260"/>
      <c r="M223" s="261"/>
      <c r="N223" s="262"/>
      <c r="O223" s="262"/>
      <c r="P223" s="262"/>
      <c r="Q223" s="262"/>
      <c r="R223" s="262"/>
      <c r="S223" s="262"/>
      <c r="T223" s="26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4" t="s">
        <v>166</v>
      </c>
      <c r="AU223" s="264" t="s">
        <v>84</v>
      </c>
      <c r="AV223" s="13" t="s">
        <v>84</v>
      </c>
      <c r="AW223" s="13" t="s">
        <v>30</v>
      </c>
      <c r="AX223" s="13" t="s">
        <v>82</v>
      </c>
      <c r="AY223" s="264" t="s">
        <v>158</v>
      </c>
    </row>
    <row r="224" s="12" customFormat="1" ht="22.8" customHeight="1">
      <c r="A224" s="12"/>
      <c r="B224" s="224"/>
      <c r="C224" s="225"/>
      <c r="D224" s="226" t="s">
        <v>74</v>
      </c>
      <c r="E224" s="238" t="s">
        <v>183</v>
      </c>
      <c r="F224" s="238" t="s">
        <v>348</v>
      </c>
      <c r="G224" s="225"/>
      <c r="H224" s="225"/>
      <c r="I224" s="228"/>
      <c r="J224" s="239">
        <f>BK224</f>
        <v>0</v>
      </c>
      <c r="K224" s="225"/>
      <c r="L224" s="230"/>
      <c r="M224" s="231"/>
      <c r="N224" s="232"/>
      <c r="O224" s="232"/>
      <c r="P224" s="233">
        <f>SUM(P225:P228)</f>
        <v>0</v>
      </c>
      <c r="Q224" s="232"/>
      <c r="R224" s="233">
        <f>SUM(R225:R228)</f>
        <v>2.6693993999999996</v>
      </c>
      <c r="S224" s="232"/>
      <c r="T224" s="234">
        <f>SUM(T225:T228)</f>
        <v>2.9232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5" t="s">
        <v>82</v>
      </c>
      <c r="AT224" s="236" t="s">
        <v>74</v>
      </c>
      <c r="AU224" s="236" t="s">
        <v>82</v>
      </c>
      <c r="AY224" s="235" t="s">
        <v>158</v>
      </c>
      <c r="BK224" s="237">
        <f>SUM(BK225:BK228)</f>
        <v>0</v>
      </c>
    </row>
    <row r="225" s="2" customFormat="1" ht="33" customHeight="1">
      <c r="A225" s="39"/>
      <c r="B225" s="40"/>
      <c r="C225" s="240" t="s">
        <v>349</v>
      </c>
      <c r="D225" s="240" t="s">
        <v>160</v>
      </c>
      <c r="E225" s="241" t="s">
        <v>350</v>
      </c>
      <c r="F225" s="242" t="s">
        <v>351</v>
      </c>
      <c r="G225" s="243" t="s">
        <v>192</v>
      </c>
      <c r="H225" s="244">
        <v>78.239999999999995</v>
      </c>
      <c r="I225" s="245"/>
      <c r="J225" s="246">
        <f>ROUND(I225*H225,2)</f>
        <v>0</v>
      </c>
      <c r="K225" s="247"/>
      <c r="L225" s="42"/>
      <c r="M225" s="248" t="s">
        <v>1</v>
      </c>
      <c r="N225" s="249" t="s">
        <v>40</v>
      </c>
      <c r="O225" s="92"/>
      <c r="P225" s="250">
        <f>O225*H225</f>
        <v>0</v>
      </c>
      <c r="Q225" s="250">
        <v>0.00036000000000000002</v>
      </c>
      <c r="R225" s="250">
        <f>Q225*H225</f>
        <v>0.028166400000000001</v>
      </c>
      <c r="S225" s="250">
        <v>0</v>
      </c>
      <c r="T225" s="25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2" t="s">
        <v>164</v>
      </c>
      <c r="AT225" s="252" t="s">
        <v>160</v>
      </c>
      <c r="AU225" s="252" t="s">
        <v>84</v>
      </c>
      <c r="AY225" s="16" t="s">
        <v>158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16" t="s">
        <v>82</v>
      </c>
      <c r="BK225" s="152">
        <f>ROUND(I225*H225,2)</f>
        <v>0</v>
      </c>
      <c r="BL225" s="16" t="s">
        <v>164</v>
      </c>
      <c r="BM225" s="252" t="s">
        <v>352</v>
      </c>
    </row>
    <row r="226" s="13" customFormat="1">
      <c r="A226" s="13"/>
      <c r="B226" s="253"/>
      <c r="C226" s="254"/>
      <c r="D226" s="255" t="s">
        <v>166</v>
      </c>
      <c r="E226" s="256" t="s">
        <v>1</v>
      </c>
      <c r="F226" s="257" t="s">
        <v>353</v>
      </c>
      <c r="G226" s="254"/>
      <c r="H226" s="258">
        <v>78.239999999999995</v>
      </c>
      <c r="I226" s="259"/>
      <c r="J226" s="254"/>
      <c r="K226" s="254"/>
      <c r="L226" s="260"/>
      <c r="M226" s="261"/>
      <c r="N226" s="262"/>
      <c r="O226" s="262"/>
      <c r="P226" s="262"/>
      <c r="Q226" s="262"/>
      <c r="R226" s="262"/>
      <c r="S226" s="262"/>
      <c r="T226" s="26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4" t="s">
        <v>166</v>
      </c>
      <c r="AU226" s="264" t="s">
        <v>84</v>
      </c>
      <c r="AV226" s="13" t="s">
        <v>84</v>
      </c>
      <c r="AW226" s="13" t="s">
        <v>30</v>
      </c>
      <c r="AX226" s="13" t="s">
        <v>82</v>
      </c>
      <c r="AY226" s="264" t="s">
        <v>158</v>
      </c>
    </row>
    <row r="227" s="2" customFormat="1" ht="33" customHeight="1">
      <c r="A227" s="39"/>
      <c r="B227" s="40"/>
      <c r="C227" s="240" t="s">
        <v>354</v>
      </c>
      <c r="D227" s="240" t="s">
        <v>160</v>
      </c>
      <c r="E227" s="241" t="s">
        <v>355</v>
      </c>
      <c r="F227" s="242" t="s">
        <v>356</v>
      </c>
      <c r="G227" s="243" t="s">
        <v>163</v>
      </c>
      <c r="H227" s="244">
        <v>30.449999999999999</v>
      </c>
      <c r="I227" s="245"/>
      <c r="J227" s="246">
        <f>ROUND(I227*H227,2)</f>
        <v>0</v>
      </c>
      <c r="K227" s="247"/>
      <c r="L227" s="42"/>
      <c r="M227" s="248" t="s">
        <v>1</v>
      </c>
      <c r="N227" s="249" t="s">
        <v>40</v>
      </c>
      <c r="O227" s="92"/>
      <c r="P227" s="250">
        <f>O227*H227</f>
        <v>0</v>
      </c>
      <c r="Q227" s="250">
        <v>0.086739999999999998</v>
      </c>
      <c r="R227" s="250">
        <f>Q227*H227</f>
        <v>2.6412329999999997</v>
      </c>
      <c r="S227" s="250">
        <v>0.096000000000000002</v>
      </c>
      <c r="T227" s="251">
        <f>S227*H227</f>
        <v>2.9232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2" t="s">
        <v>164</v>
      </c>
      <c r="AT227" s="252" t="s">
        <v>160</v>
      </c>
      <c r="AU227" s="252" t="s">
        <v>84</v>
      </c>
      <c r="AY227" s="16" t="s">
        <v>158</v>
      </c>
      <c r="BE227" s="152">
        <f>IF(N227="základní",J227,0)</f>
        <v>0</v>
      </c>
      <c r="BF227" s="152">
        <f>IF(N227="snížená",J227,0)</f>
        <v>0</v>
      </c>
      <c r="BG227" s="152">
        <f>IF(N227="zákl. přenesená",J227,0)</f>
        <v>0</v>
      </c>
      <c r="BH227" s="152">
        <f>IF(N227="sníž. přenesená",J227,0)</f>
        <v>0</v>
      </c>
      <c r="BI227" s="152">
        <f>IF(N227="nulová",J227,0)</f>
        <v>0</v>
      </c>
      <c r="BJ227" s="16" t="s">
        <v>82</v>
      </c>
      <c r="BK227" s="152">
        <f>ROUND(I227*H227,2)</f>
        <v>0</v>
      </c>
      <c r="BL227" s="16" t="s">
        <v>164</v>
      </c>
      <c r="BM227" s="252" t="s">
        <v>357</v>
      </c>
    </row>
    <row r="228" s="13" customFormat="1">
      <c r="A228" s="13"/>
      <c r="B228" s="253"/>
      <c r="C228" s="254"/>
      <c r="D228" s="255" t="s">
        <v>166</v>
      </c>
      <c r="E228" s="256" t="s">
        <v>1</v>
      </c>
      <c r="F228" s="257" t="s">
        <v>358</v>
      </c>
      <c r="G228" s="254"/>
      <c r="H228" s="258">
        <v>30.449999999999999</v>
      </c>
      <c r="I228" s="259"/>
      <c r="J228" s="254"/>
      <c r="K228" s="254"/>
      <c r="L228" s="260"/>
      <c r="M228" s="261"/>
      <c r="N228" s="262"/>
      <c r="O228" s="262"/>
      <c r="P228" s="262"/>
      <c r="Q228" s="262"/>
      <c r="R228" s="262"/>
      <c r="S228" s="262"/>
      <c r="T228" s="26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4" t="s">
        <v>166</v>
      </c>
      <c r="AU228" s="264" t="s">
        <v>84</v>
      </c>
      <c r="AV228" s="13" t="s">
        <v>84</v>
      </c>
      <c r="AW228" s="13" t="s">
        <v>30</v>
      </c>
      <c r="AX228" s="13" t="s">
        <v>82</v>
      </c>
      <c r="AY228" s="264" t="s">
        <v>158</v>
      </c>
    </row>
    <row r="229" s="12" customFormat="1" ht="22.8" customHeight="1">
      <c r="A229" s="12"/>
      <c r="B229" s="224"/>
      <c r="C229" s="225"/>
      <c r="D229" s="226" t="s">
        <v>74</v>
      </c>
      <c r="E229" s="238" t="s">
        <v>200</v>
      </c>
      <c r="F229" s="238" t="s">
        <v>359</v>
      </c>
      <c r="G229" s="225"/>
      <c r="H229" s="225"/>
      <c r="I229" s="228"/>
      <c r="J229" s="239">
        <f>BK229</f>
        <v>0</v>
      </c>
      <c r="K229" s="225"/>
      <c r="L229" s="230"/>
      <c r="M229" s="231"/>
      <c r="N229" s="232"/>
      <c r="O229" s="232"/>
      <c r="P229" s="233">
        <f>SUM(P230:P275)</f>
        <v>0</v>
      </c>
      <c r="Q229" s="232"/>
      <c r="R229" s="233">
        <f>SUM(R230:R275)</f>
        <v>11.282360609999998</v>
      </c>
      <c r="S229" s="232"/>
      <c r="T229" s="234">
        <f>SUM(T230:T275)</f>
        <v>89.642539999999997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5" t="s">
        <v>82</v>
      </c>
      <c r="AT229" s="236" t="s">
        <v>74</v>
      </c>
      <c r="AU229" s="236" t="s">
        <v>82</v>
      </c>
      <c r="AY229" s="235" t="s">
        <v>158</v>
      </c>
      <c r="BK229" s="237">
        <f>SUM(BK230:BK275)</f>
        <v>0</v>
      </c>
    </row>
    <row r="230" s="2" customFormat="1" ht="16.5" customHeight="1">
      <c r="A230" s="39"/>
      <c r="B230" s="40"/>
      <c r="C230" s="240" t="s">
        <v>360</v>
      </c>
      <c r="D230" s="240" t="s">
        <v>160</v>
      </c>
      <c r="E230" s="241" t="s">
        <v>361</v>
      </c>
      <c r="F230" s="242" t="s">
        <v>362</v>
      </c>
      <c r="G230" s="243" t="s">
        <v>192</v>
      </c>
      <c r="H230" s="244">
        <v>26.84</v>
      </c>
      <c r="I230" s="245"/>
      <c r="J230" s="246">
        <f>ROUND(I230*H230,2)</f>
        <v>0</v>
      </c>
      <c r="K230" s="247"/>
      <c r="L230" s="42"/>
      <c r="M230" s="248" t="s">
        <v>1</v>
      </c>
      <c r="N230" s="249" t="s">
        <v>40</v>
      </c>
      <c r="O230" s="92"/>
      <c r="P230" s="250">
        <f>O230*H230</f>
        <v>0</v>
      </c>
      <c r="Q230" s="250">
        <v>0.00117</v>
      </c>
      <c r="R230" s="250">
        <f>Q230*H230</f>
        <v>0.031402800000000002</v>
      </c>
      <c r="S230" s="250">
        <v>0</v>
      </c>
      <c r="T230" s="25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2" t="s">
        <v>164</v>
      </c>
      <c r="AT230" s="252" t="s">
        <v>160</v>
      </c>
      <c r="AU230" s="252" t="s">
        <v>84</v>
      </c>
      <c r="AY230" s="16" t="s">
        <v>158</v>
      </c>
      <c r="BE230" s="152">
        <f>IF(N230="základní",J230,0)</f>
        <v>0</v>
      </c>
      <c r="BF230" s="152">
        <f>IF(N230="snížená",J230,0)</f>
        <v>0</v>
      </c>
      <c r="BG230" s="152">
        <f>IF(N230="zákl. přenesená",J230,0)</f>
        <v>0</v>
      </c>
      <c r="BH230" s="152">
        <f>IF(N230="sníž. přenesená",J230,0)</f>
        <v>0</v>
      </c>
      <c r="BI230" s="152">
        <f>IF(N230="nulová",J230,0)</f>
        <v>0</v>
      </c>
      <c r="BJ230" s="16" t="s">
        <v>82</v>
      </c>
      <c r="BK230" s="152">
        <f>ROUND(I230*H230,2)</f>
        <v>0</v>
      </c>
      <c r="BL230" s="16" t="s">
        <v>164</v>
      </c>
      <c r="BM230" s="252" t="s">
        <v>363</v>
      </c>
    </row>
    <row r="231" s="13" customFormat="1">
      <c r="A231" s="13"/>
      <c r="B231" s="253"/>
      <c r="C231" s="254"/>
      <c r="D231" s="255" t="s">
        <v>166</v>
      </c>
      <c r="E231" s="256" t="s">
        <v>1</v>
      </c>
      <c r="F231" s="257" t="s">
        <v>364</v>
      </c>
      <c r="G231" s="254"/>
      <c r="H231" s="258">
        <v>26.84</v>
      </c>
      <c r="I231" s="259"/>
      <c r="J231" s="254"/>
      <c r="K231" s="254"/>
      <c r="L231" s="260"/>
      <c r="M231" s="261"/>
      <c r="N231" s="262"/>
      <c r="O231" s="262"/>
      <c r="P231" s="262"/>
      <c r="Q231" s="262"/>
      <c r="R231" s="262"/>
      <c r="S231" s="262"/>
      <c r="T231" s="26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4" t="s">
        <v>166</v>
      </c>
      <c r="AU231" s="264" t="s">
        <v>84</v>
      </c>
      <c r="AV231" s="13" t="s">
        <v>84</v>
      </c>
      <c r="AW231" s="13" t="s">
        <v>30</v>
      </c>
      <c r="AX231" s="13" t="s">
        <v>82</v>
      </c>
      <c r="AY231" s="264" t="s">
        <v>158</v>
      </c>
    </row>
    <row r="232" s="2" customFormat="1" ht="16.5" customHeight="1">
      <c r="A232" s="39"/>
      <c r="B232" s="40"/>
      <c r="C232" s="240" t="s">
        <v>365</v>
      </c>
      <c r="D232" s="240" t="s">
        <v>160</v>
      </c>
      <c r="E232" s="241" t="s">
        <v>366</v>
      </c>
      <c r="F232" s="242" t="s">
        <v>367</v>
      </c>
      <c r="G232" s="243" t="s">
        <v>192</v>
      </c>
      <c r="H232" s="244">
        <v>26.84</v>
      </c>
      <c r="I232" s="245"/>
      <c r="J232" s="246">
        <f>ROUND(I232*H232,2)</f>
        <v>0</v>
      </c>
      <c r="K232" s="247"/>
      <c r="L232" s="42"/>
      <c r="M232" s="248" t="s">
        <v>1</v>
      </c>
      <c r="N232" s="249" t="s">
        <v>40</v>
      </c>
      <c r="O232" s="92"/>
      <c r="P232" s="250">
        <f>O232*H232</f>
        <v>0</v>
      </c>
      <c r="Q232" s="250">
        <v>0.00058</v>
      </c>
      <c r="R232" s="250">
        <f>Q232*H232</f>
        <v>0.0155672</v>
      </c>
      <c r="S232" s="250">
        <v>0</v>
      </c>
      <c r="T232" s="25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2" t="s">
        <v>164</v>
      </c>
      <c r="AT232" s="252" t="s">
        <v>160</v>
      </c>
      <c r="AU232" s="252" t="s">
        <v>84</v>
      </c>
      <c r="AY232" s="16" t="s">
        <v>158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6" t="s">
        <v>82</v>
      </c>
      <c r="BK232" s="152">
        <f>ROUND(I232*H232,2)</f>
        <v>0</v>
      </c>
      <c r="BL232" s="16" t="s">
        <v>164</v>
      </c>
      <c r="BM232" s="252" t="s">
        <v>368</v>
      </c>
    </row>
    <row r="233" s="13" customFormat="1">
      <c r="A233" s="13"/>
      <c r="B233" s="253"/>
      <c r="C233" s="254"/>
      <c r="D233" s="255" t="s">
        <v>166</v>
      </c>
      <c r="E233" s="256" t="s">
        <v>1</v>
      </c>
      <c r="F233" s="257" t="s">
        <v>364</v>
      </c>
      <c r="G233" s="254"/>
      <c r="H233" s="258">
        <v>26.84</v>
      </c>
      <c r="I233" s="259"/>
      <c r="J233" s="254"/>
      <c r="K233" s="254"/>
      <c r="L233" s="260"/>
      <c r="M233" s="261"/>
      <c r="N233" s="262"/>
      <c r="O233" s="262"/>
      <c r="P233" s="262"/>
      <c r="Q233" s="262"/>
      <c r="R233" s="262"/>
      <c r="S233" s="262"/>
      <c r="T233" s="26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4" t="s">
        <v>166</v>
      </c>
      <c r="AU233" s="264" t="s">
        <v>84</v>
      </c>
      <c r="AV233" s="13" t="s">
        <v>84</v>
      </c>
      <c r="AW233" s="13" t="s">
        <v>30</v>
      </c>
      <c r="AX233" s="13" t="s">
        <v>82</v>
      </c>
      <c r="AY233" s="264" t="s">
        <v>158</v>
      </c>
    </row>
    <row r="234" s="2" customFormat="1" ht="24.15" customHeight="1">
      <c r="A234" s="39"/>
      <c r="B234" s="40"/>
      <c r="C234" s="265" t="s">
        <v>369</v>
      </c>
      <c r="D234" s="265" t="s">
        <v>243</v>
      </c>
      <c r="E234" s="266" t="s">
        <v>370</v>
      </c>
      <c r="F234" s="267" t="s">
        <v>371</v>
      </c>
      <c r="G234" s="268" t="s">
        <v>372</v>
      </c>
      <c r="H234" s="269">
        <v>1.0620000000000001</v>
      </c>
      <c r="I234" s="270"/>
      <c r="J234" s="271">
        <f>ROUND(I234*H234,2)</f>
        <v>0</v>
      </c>
      <c r="K234" s="272"/>
      <c r="L234" s="273"/>
      <c r="M234" s="274" t="s">
        <v>1</v>
      </c>
      <c r="N234" s="275" t="s">
        <v>40</v>
      </c>
      <c r="O234" s="92"/>
      <c r="P234" s="250">
        <f>O234*H234</f>
        <v>0</v>
      </c>
      <c r="Q234" s="250">
        <v>1</v>
      </c>
      <c r="R234" s="250">
        <f>Q234*H234</f>
        <v>1.0620000000000001</v>
      </c>
      <c r="S234" s="250">
        <v>0</v>
      </c>
      <c r="T234" s="25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2" t="s">
        <v>195</v>
      </c>
      <c r="AT234" s="252" t="s">
        <v>243</v>
      </c>
      <c r="AU234" s="252" t="s">
        <v>84</v>
      </c>
      <c r="AY234" s="16" t="s">
        <v>158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6" t="s">
        <v>82</v>
      </c>
      <c r="BK234" s="152">
        <f>ROUND(I234*H234,2)</f>
        <v>0</v>
      </c>
      <c r="BL234" s="16" t="s">
        <v>164</v>
      </c>
      <c r="BM234" s="252" t="s">
        <v>373</v>
      </c>
    </row>
    <row r="235" s="13" customFormat="1">
      <c r="A235" s="13"/>
      <c r="B235" s="253"/>
      <c r="C235" s="254"/>
      <c r="D235" s="255" t="s">
        <v>166</v>
      </c>
      <c r="E235" s="256" t="s">
        <v>1</v>
      </c>
      <c r="F235" s="257" t="s">
        <v>374</v>
      </c>
      <c r="G235" s="254"/>
      <c r="H235" s="258">
        <v>1.0620000000000001</v>
      </c>
      <c r="I235" s="259"/>
      <c r="J235" s="254"/>
      <c r="K235" s="254"/>
      <c r="L235" s="260"/>
      <c r="M235" s="261"/>
      <c r="N235" s="262"/>
      <c r="O235" s="262"/>
      <c r="P235" s="262"/>
      <c r="Q235" s="262"/>
      <c r="R235" s="262"/>
      <c r="S235" s="262"/>
      <c r="T235" s="26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4" t="s">
        <v>166</v>
      </c>
      <c r="AU235" s="264" t="s">
        <v>84</v>
      </c>
      <c r="AV235" s="13" t="s">
        <v>84</v>
      </c>
      <c r="AW235" s="13" t="s">
        <v>30</v>
      </c>
      <c r="AX235" s="13" t="s">
        <v>82</v>
      </c>
      <c r="AY235" s="264" t="s">
        <v>158</v>
      </c>
    </row>
    <row r="236" s="2" customFormat="1" ht="24.15" customHeight="1">
      <c r="A236" s="39"/>
      <c r="B236" s="40"/>
      <c r="C236" s="265" t="s">
        <v>375</v>
      </c>
      <c r="D236" s="265" t="s">
        <v>243</v>
      </c>
      <c r="E236" s="266" t="s">
        <v>376</v>
      </c>
      <c r="F236" s="267" t="s">
        <v>377</v>
      </c>
      <c r="G236" s="268" t="s">
        <v>372</v>
      </c>
      <c r="H236" s="269">
        <v>0.22</v>
      </c>
      <c r="I236" s="270"/>
      <c r="J236" s="271">
        <f>ROUND(I236*H236,2)</f>
        <v>0</v>
      </c>
      <c r="K236" s="272"/>
      <c r="L236" s="273"/>
      <c r="M236" s="274" t="s">
        <v>1</v>
      </c>
      <c r="N236" s="275" t="s">
        <v>40</v>
      </c>
      <c r="O236" s="92"/>
      <c r="P236" s="250">
        <f>O236*H236</f>
        <v>0</v>
      </c>
      <c r="Q236" s="250">
        <v>1</v>
      </c>
      <c r="R236" s="250">
        <f>Q236*H236</f>
        <v>0.22</v>
      </c>
      <c r="S236" s="250">
        <v>0</v>
      </c>
      <c r="T236" s="25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2" t="s">
        <v>195</v>
      </c>
      <c r="AT236" s="252" t="s">
        <v>243</v>
      </c>
      <c r="AU236" s="252" t="s">
        <v>84</v>
      </c>
      <c r="AY236" s="16" t="s">
        <v>158</v>
      </c>
      <c r="BE236" s="152">
        <f>IF(N236="základní",J236,0)</f>
        <v>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16" t="s">
        <v>82</v>
      </c>
      <c r="BK236" s="152">
        <f>ROUND(I236*H236,2)</f>
        <v>0</v>
      </c>
      <c r="BL236" s="16" t="s">
        <v>164</v>
      </c>
      <c r="BM236" s="252" t="s">
        <v>378</v>
      </c>
    </row>
    <row r="237" s="13" customFormat="1">
      <c r="A237" s="13"/>
      <c r="B237" s="253"/>
      <c r="C237" s="254"/>
      <c r="D237" s="255" t="s">
        <v>166</v>
      </c>
      <c r="E237" s="256" t="s">
        <v>1</v>
      </c>
      <c r="F237" s="257" t="s">
        <v>379</v>
      </c>
      <c r="G237" s="254"/>
      <c r="H237" s="258">
        <v>0.22</v>
      </c>
      <c r="I237" s="259"/>
      <c r="J237" s="254"/>
      <c r="K237" s="254"/>
      <c r="L237" s="260"/>
      <c r="M237" s="261"/>
      <c r="N237" s="262"/>
      <c r="O237" s="262"/>
      <c r="P237" s="262"/>
      <c r="Q237" s="262"/>
      <c r="R237" s="262"/>
      <c r="S237" s="262"/>
      <c r="T237" s="26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4" t="s">
        <v>166</v>
      </c>
      <c r="AU237" s="264" t="s">
        <v>84</v>
      </c>
      <c r="AV237" s="13" t="s">
        <v>84</v>
      </c>
      <c r="AW237" s="13" t="s">
        <v>30</v>
      </c>
      <c r="AX237" s="13" t="s">
        <v>82</v>
      </c>
      <c r="AY237" s="264" t="s">
        <v>158</v>
      </c>
    </row>
    <row r="238" s="2" customFormat="1" ht="21.75" customHeight="1">
      <c r="A238" s="39"/>
      <c r="B238" s="40"/>
      <c r="C238" s="265" t="s">
        <v>380</v>
      </c>
      <c r="D238" s="265" t="s">
        <v>243</v>
      </c>
      <c r="E238" s="266" t="s">
        <v>381</v>
      </c>
      <c r="F238" s="267" t="s">
        <v>382</v>
      </c>
      <c r="G238" s="268" t="s">
        <v>372</v>
      </c>
      <c r="H238" s="269">
        <v>0.086999999999999994</v>
      </c>
      <c r="I238" s="270"/>
      <c r="J238" s="271">
        <f>ROUND(I238*H238,2)</f>
        <v>0</v>
      </c>
      <c r="K238" s="272"/>
      <c r="L238" s="273"/>
      <c r="M238" s="274" t="s">
        <v>1</v>
      </c>
      <c r="N238" s="275" t="s">
        <v>40</v>
      </c>
      <c r="O238" s="92"/>
      <c r="P238" s="250">
        <f>O238*H238</f>
        <v>0</v>
      </c>
      <c r="Q238" s="250">
        <v>1</v>
      </c>
      <c r="R238" s="250">
        <f>Q238*H238</f>
        <v>0.086999999999999994</v>
      </c>
      <c r="S238" s="250">
        <v>0</v>
      </c>
      <c r="T238" s="25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2" t="s">
        <v>195</v>
      </c>
      <c r="AT238" s="252" t="s">
        <v>243</v>
      </c>
      <c r="AU238" s="252" t="s">
        <v>84</v>
      </c>
      <c r="AY238" s="16" t="s">
        <v>158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6" t="s">
        <v>82</v>
      </c>
      <c r="BK238" s="152">
        <f>ROUND(I238*H238,2)</f>
        <v>0</v>
      </c>
      <c r="BL238" s="16" t="s">
        <v>164</v>
      </c>
      <c r="BM238" s="252" t="s">
        <v>383</v>
      </c>
    </row>
    <row r="239" s="13" customFormat="1">
      <c r="A239" s="13"/>
      <c r="B239" s="253"/>
      <c r="C239" s="254"/>
      <c r="D239" s="255" t="s">
        <v>166</v>
      </c>
      <c r="E239" s="256" t="s">
        <v>1</v>
      </c>
      <c r="F239" s="257" t="s">
        <v>384</v>
      </c>
      <c r="G239" s="254"/>
      <c r="H239" s="258">
        <v>0.086999999999999994</v>
      </c>
      <c r="I239" s="259"/>
      <c r="J239" s="254"/>
      <c r="K239" s="254"/>
      <c r="L239" s="260"/>
      <c r="M239" s="261"/>
      <c r="N239" s="262"/>
      <c r="O239" s="262"/>
      <c r="P239" s="262"/>
      <c r="Q239" s="262"/>
      <c r="R239" s="262"/>
      <c r="S239" s="262"/>
      <c r="T239" s="26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4" t="s">
        <v>166</v>
      </c>
      <c r="AU239" s="264" t="s">
        <v>84</v>
      </c>
      <c r="AV239" s="13" t="s">
        <v>84</v>
      </c>
      <c r="AW239" s="13" t="s">
        <v>30</v>
      </c>
      <c r="AX239" s="13" t="s">
        <v>82</v>
      </c>
      <c r="AY239" s="264" t="s">
        <v>158</v>
      </c>
    </row>
    <row r="240" s="2" customFormat="1" ht="37.8" customHeight="1">
      <c r="A240" s="39"/>
      <c r="B240" s="40"/>
      <c r="C240" s="240" t="s">
        <v>385</v>
      </c>
      <c r="D240" s="240" t="s">
        <v>160</v>
      </c>
      <c r="E240" s="241" t="s">
        <v>386</v>
      </c>
      <c r="F240" s="242" t="s">
        <v>387</v>
      </c>
      <c r="G240" s="243" t="s">
        <v>163</v>
      </c>
      <c r="H240" s="244">
        <v>36</v>
      </c>
      <c r="I240" s="245"/>
      <c r="J240" s="246">
        <f>ROUND(I240*H240,2)</f>
        <v>0</v>
      </c>
      <c r="K240" s="247"/>
      <c r="L240" s="42"/>
      <c r="M240" s="248" t="s">
        <v>1</v>
      </c>
      <c r="N240" s="249" t="s">
        <v>40</v>
      </c>
      <c r="O240" s="92"/>
      <c r="P240" s="250">
        <f>O240*H240</f>
        <v>0</v>
      </c>
      <c r="Q240" s="250">
        <v>0</v>
      </c>
      <c r="R240" s="250">
        <f>Q240*H240</f>
        <v>0</v>
      </c>
      <c r="S240" s="250">
        <v>0</v>
      </c>
      <c r="T240" s="25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2" t="s">
        <v>164</v>
      </c>
      <c r="AT240" s="252" t="s">
        <v>160</v>
      </c>
      <c r="AU240" s="252" t="s">
        <v>84</v>
      </c>
      <c r="AY240" s="16" t="s">
        <v>158</v>
      </c>
      <c r="BE240" s="152">
        <f>IF(N240="základní",J240,0)</f>
        <v>0</v>
      </c>
      <c r="BF240" s="152">
        <f>IF(N240="snížená",J240,0)</f>
        <v>0</v>
      </c>
      <c r="BG240" s="152">
        <f>IF(N240="zákl. přenesená",J240,0)</f>
        <v>0</v>
      </c>
      <c r="BH240" s="152">
        <f>IF(N240="sníž. přenesená",J240,0)</f>
        <v>0</v>
      </c>
      <c r="BI240" s="152">
        <f>IF(N240="nulová",J240,0)</f>
        <v>0</v>
      </c>
      <c r="BJ240" s="16" t="s">
        <v>82</v>
      </c>
      <c r="BK240" s="152">
        <f>ROUND(I240*H240,2)</f>
        <v>0</v>
      </c>
      <c r="BL240" s="16" t="s">
        <v>164</v>
      </c>
      <c r="BM240" s="252" t="s">
        <v>388</v>
      </c>
    </row>
    <row r="241" s="13" customFormat="1">
      <c r="A241" s="13"/>
      <c r="B241" s="253"/>
      <c r="C241" s="254"/>
      <c r="D241" s="255" t="s">
        <v>166</v>
      </c>
      <c r="E241" s="256" t="s">
        <v>1</v>
      </c>
      <c r="F241" s="257" t="s">
        <v>389</v>
      </c>
      <c r="G241" s="254"/>
      <c r="H241" s="258">
        <v>36</v>
      </c>
      <c r="I241" s="259"/>
      <c r="J241" s="254"/>
      <c r="K241" s="254"/>
      <c r="L241" s="260"/>
      <c r="M241" s="261"/>
      <c r="N241" s="262"/>
      <c r="O241" s="262"/>
      <c r="P241" s="262"/>
      <c r="Q241" s="262"/>
      <c r="R241" s="262"/>
      <c r="S241" s="262"/>
      <c r="T241" s="26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4" t="s">
        <v>166</v>
      </c>
      <c r="AU241" s="264" t="s">
        <v>84</v>
      </c>
      <c r="AV241" s="13" t="s">
        <v>84</v>
      </c>
      <c r="AW241" s="13" t="s">
        <v>30</v>
      </c>
      <c r="AX241" s="13" t="s">
        <v>82</v>
      </c>
      <c r="AY241" s="264" t="s">
        <v>158</v>
      </c>
    </row>
    <row r="242" s="2" customFormat="1" ht="33" customHeight="1">
      <c r="A242" s="39"/>
      <c r="B242" s="40"/>
      <c r="C242" s="240" t="s">
        <v>390</v>
      </c>
      <c r="D242" s="240" t="s">
        <v>160</v>
      </c>
      <c r="E242" s="241" t="s">
        <v>391</v>
      </c>
      <c r="F242" s="242" t="s">
        <v>392</v>
      </c>
      <c r="G242" s="243" t="s">
        <v>163</v>
      </c>
      <c r="H242" s="244">
        <v>1080</v>
      </c>
      <c r="I242" s="245"/>
      <c r="J242" s="246">
        <f>ROUND(I242*H242,2)</f>
        <v>0</v>
      </c>
      <c r="K242" s="247"/>
      <c r="L242" s="42"/>
      <c r="M242" s="248" t="s">
        <v>1</v>
      </c>
      <c r="N242" s="249" t="s">
        <v>40</v>
      </c>
      <c r="O242" s="92"/>
      <c r="P242" s="250">
        <f>O242*H242</f>
        <v>0</v>
      </c>
      <c r="Q242" s="250">
        <v>0</v>
      </c>
      <c r="R242" s="250">
        <f>Q242*H242</f>
        <v>0</v>
      </c>
      <c r="S242" s="250">
        <v>0</v>
      </c>
      <c r="T242" s="25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2" t="s">
        <v>164</v>
      </c>
      <c r="AT242" s="252" t="s">
        <v>160</v>
      </c>
      <c r="AU242" s="252" t="s">
        <v>84</v>
      </c>
      <c r="AY242" s="16" t="s">
        <v>158</v>
      </c>
      <c r="BE242" s="152">
        <f>IF(N242="základní",J242,0)</f>
        <v>0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6" t="s">
        <v>82</v>
      </c>
      <c r="BK242" s="152">
        <f>ROUND(I242*H242,2)</f>
        <v>0</v>
      </c>
      <c r="BL242" s="16" t="s">
        <v>164</v>
      </c>
      <c r="BM242" s="252" t="s">
        <v>393</v>
      </c>
    </row>
    <row r="243" s="13" customFormat="1">
      <c r="A243" s="13"/>
      <c r="B243" s="253"/>
      <c r="C243" s="254"/>
      <c r="D243" s="255" t="s">
        <v>166</v>
      </c>
      <c r="E243" s="256" t="s">
        <v>1</v>
      </c>
      <c r="F243" s="257" t="s">
        <v>394</v>
      </c>
      <c r="G243" s="254"/>
      <c r="H243" s="258">
        <v>1080</v>
      </c>
      <c r="I243" s="259"/>
      <c r="J243" s="254"/>
      <c r="K243" s="254"/>
      <c r="L243" s="260"/>
      <c r="M243" s="261"/>
      <c r="N243" s="262"/>
      <c r="O243" s="262"/>
      <c r="P243" s="262"/>
      <c r="Q243" s="262"/>
      <c r="R243" s="262"/>
      <c r="S243" s="262"/>
      <c r="T243" s="26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4" t="s">
        <v>166</v>
      </c>
      <c r="AU243" s="264" t="s">
        <v>84</v>
      </c>
      <c r="AV243" s="13" t="s">
        <v>84</v>
      </c>
      <c r="AW243" s="13" t="s">
        <v>30</v>
      </c>
      <c r="AX243" s="13" t="s">
        <v>82</v>
      </c>
      <c r="AY243" s="264" t="s">
        <v>158</v>
      </c>
    </row>
    <row r="244" s="2" customFormat="1" ht="37.8" customHeight="1">
      <c r="A244" s="39"/>
      <c r="B244" s="40"/>
      <c r="C244" s="240" t="s">
        <v>395</v>
      </c>
      <c r="D244" s="240" t="s">
        <v>160</v>
      </c>
      <c r="E244" s="241" t="s">
        <v>396</v>
      </c>
      <c r="F244" s="242" t="s">
        <v>397</v>
      </c>
      <c r="G244" s="243" t="s">
        <v>163</v>
      </c>
      <c r="H244" s="244">
        <v>36</v>
      </c>
      <c r="I244" s="245"/>
      <c r="J244" s="246">
        <f>ROUND(I244*H244,2)</f>
        <v>0</v>
      </c>
      <c r="K244" s="247"/>
      <c r="L244" s="42"/>
      <c r="M244" s="248" t="s">
        <v>1</v>
      </c>
      <c r="N244" s="249" t="s">
        <v>40</v>
      </c>
      <c r="O244" s="92"/>
      <c r="P244" s="250">
        <f>O244*H244</f>
        <v>0</v>
      </c>
      <c r="Q244" s="250">
        <v>0</v>
      </c>
      <c r="R244" s="250">
        <f>Q244*H244</f>
        <v>0</v>
      </c>
      <c r="S244" s="250">
        <v>0</v>
      </c>
      <c r="T244" s="25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2" t="s">
        <v>164</v>
      </c>
      <c r="AT244" s="252" t="s">
        <v>160</v>
      </c>
      <c r="AU244" s="252" t="s">
        <v>84</v>
      </c>
      <c r="AY244" s="16" t="s">
        <v>158</v>
      </c>
      <c r="BE244" s="152">
        <f>IF(N244="základní",J244,0)</f>
        <v>0</v>
      </c>
      <c r="BF244" s="152">
        <f>IF(N244="snížená",J244,0)</f>
        <v>0</v>
      </c>
      <c r="BG244" s="152">
        <f>IF(N244="zákl. přenesená",J244,0)</f>
        <v>0</v>
      </c>
      <c r="BH244" s="152">
        <f>IF(N244="sníž. přenesená",J244,0)</f>
        <v>0</v>
      </c>
      <c r="BI244" s="152">
        <f>IF(N244="nulová",J244,0)</f>
        <v>0</v>
      </c>
      <c r="BJ244" s="16" t="s">
        <v>82</v>
      </c>
      <c r="BK244" s="152">
        <f>ROUND(I244*H244,2)</f>
        <v>0</v>
      </c>
      <c r="BL244" s="16" t="s">
        <v>164</v>
      </c>
      <c r="BM244" s="252" t="s">
        <v>398</v>
      </c>
    </row>
    <row r="245" s="13" customFormat="1">
      <c r="A245" s="13"/>
      <c r="B245" s="253"/>
      <c r="C245" s="254"/>
      <c r="D245" s="255" t="s">
        <v>166</v>
      </c>
      <c r="E245" s="256" t="s">
        <v>1</v>
      </c>
      <c r="F245" s="257" t="s">
        <v>343</v>
      </c>
      <c r="G245" s="254"/>
      <c r="H245" s="258">
        <v>36</v>
      </c>
      <c r="I245" s="259"/>
      <c r="J245" s="254"/>
      <c r="K245" s="254"/>
      <c r="L245" s="260"/>
      <c r="M245" s="261"/>
      <c r="N245" s="262"/>
      <c r="O245" s="262"/>
      <c r="P245" s="262"/>
      <c r="Q245" s="262"/>
      <c r="R245" s="262"/>
      <c r="S245" s="262"/>
      <c r="T245" s="26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4" t="s">
        <v>166</v>
      </c>
      <c r="AU245" s="264" t="s">
        <v>84</v>
      </c>
      <c r="AV245" s="13" t="s">
        <v>84</v>
      </c>
      <c r="AW245" s="13" t="s">
        <v>30</v>
      </c>
      <c r="AX245" s="13" t="s">
        <v>82</v>
      </c>
      <c r="AY245" s="264" t="s">
        <v>158</v>
      </c>
    </row>
    <row r="246" s="2" customFormat="1" ht="16.5" customHeight="1">
      <c r="A246" s="39"/>
      <c r="B246" s="40"/>
      <c r="C246" s="240" t="s">
        <v>399</v>
      </c>
      <c r="D246" s="240" t="s">
        <v>160</v>
      </c>
      <c r="E246" s="241" t="s">
        <v>400</v>
      </c>
      <c r="F246" s="242" t="s">
        <v>401</v>
      </c>
      <c r="G246" s="243" t="s">
        <v>186</v>
      </c>
      <c r="H246" s="244">
        <v>12.83</v>
      </c>
      <c r="I246" s="245"/>
      <c r="J246" s="246">
        <f>ROUND(I246*H246,2)</f>
        <v>0</v>
      </c>
      <c r="K246" s="247"/>
      <c r="L246" s="42"/>
      <c r="M246" s="248" t="s">
        <v>1</v>
      </c>
      <c r="N246" s="249" t="s">
        <v>40</v>
      </c>
      <c r="O246" s="92"/>
      <c r="P246" s="250">
        <f>O246*H246</f>
        <v>0</v>
      </c>
      <c r="Q246" s="250">
        <v>0.12</v>
      </c>
      <c r="R246" s="250">
        <f>Q246*H246</f>
        <v>1.5395999999999999</v>
      </c>
      <c r="S246" s="250">
        <v>2.4900000000000002</v>
      </c>
      <c r="T246" s="251">
        <f>S246*H246</f>
        <v>31.946700000000003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2" t="s">
        <v>164</v>
      </c>
      <c r="AT246" s="252" t="s">
        <v>160</v>
      </c>
      <c r="AU246" s="252" t="s">
        <v>84</v>
      </c>
      <c r="AY246" s="16" t="s">
        <v>158</v>
      </c>
      <c r="BE246" s="152">
        <f>IF(N246="základní",J246,0)</f>
        <v>0</v>
      </c>
      <c r="BF246" s="152">
        <f>IF(N246="snížená",J246,0)</f>
        <v>0</v>
      </c>
      <c r="BG246" s="152">
        <f>IF(N246="zákl. přenesená",J246,0)</f>
        <v>0</v>
      </c>
      <c r="BH246" s="152">
        <f>IF(N246="sníž. přenesená",J246,0)</f>
        <v>0</v>
      </c>
      <c r="BI246" s="152">
        <f>IF(N246="nulová",J246,0)</f>
        <v>0</v>
      </c>
      <c r="BJ246" s="16" t="s">
        <v>82</v>
      </c>
      <c r="BK246" s="152">
        <f>ROUND(I246*H246,2)</f>
        <v>0</v>
      </c>
      <c r="BL246" s="16" t="s">
        <v>164</v>
      </c>
      <c r="BM246" s="252" t="s">
        <v>402</v>
      </c>
    </row>
    <row r="247" s="13" customFormat="1">
      <c r="A247" s="13"/>
      <c r="B247" s="253"/>
      <c r="C247" s="254"/>
      <c r="D247" s="255" t="s">
        <v>166</v>
      </c>
      <c r="E247" s="256" t="s">
        <v>403</v>
      </c>
      <c r="F247" s="257" t="s">
        <v>404</v>
      </c>
      <c r="G247" s="254"/>
      <c r="H247" s="258">
        <v>12.83</v>
      </c>
      <c r="I247" s="259"/>
      <c r="J247" s="254"/>
      <c r="K247" s="254"/>
      <c r="L247" s="260"/>
      <c r="M247" s="261"/>
      <c r="N247" s="262"/>
      <c r="O247" s="262"/>
      <c r="P247" s="262"/>
      <c r="Q247" s="262"/>
      <c r="R247" s="262"/>
      <c r="S247" s="262"/>
      <c r="T247" s="26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4" t="s">
        <v>166</v>
      </c>
      <c r="AU247" s="264" t="s">
        <v>84</v>
      </c>
      <c r="AV247" s="13" t="s">
        <v>84</v>
      </c>
      <c r="AW247" s="13" t="s">
        <v>30</v>
      </c>
      <c r="AX247" s="13" t="s">
        <v>82</v>
      </c>
      <c r="AY247" s="264" t="s">
        <v>158</v>
      </c>
    </row>
    <row r="248" s="2" customFormat="1" ht="16.5" customHeight="1">
      <c r="A248" s="39"/>
      <c r="B248" s="40"/>
      <c r="C248" s="240" t="s">
        <v>405</v>
      </c>
      <c r="D248" s="240" t="s">
        <v>160</v>
      </c>
      <c r="E248" s="241" t="s">
        <v>406</v>
      </c>
      <c r="F248" s="242" t="s">
        <v>407</v>
      </c>
      <c r="G248" s="243" t="s">
        <v>186</v>
      </c>
      <c r="H248" s="244">
        <v>19.212</v>
      </c>
      <c r="I248" s="245"/>
      <c r="J248" s="246">
        <f>ROUND(I248*H248,2)</f>
        <v>0</v>
      </c>
      <c r="K248" s="247"/>
      <c r="L248" s="42"/>
      <c r="M248" s="248" t="s">
        <v>1</v>
      </c>
      <c r="N248" s="249" t="s">
        <v>40</v>
      </c>
      <c r="O248" s="92"/>
      <c r="P248" s="250">
        <f>O248*H248</f>
        <v>0</v>
      </c>
      <c r="Q248" s="250">
        <v>0.12171</v>
      </c>
      <c r="R248" s="250">
        <f>Q248*H248</f>
        <v>2.33829252</v>
      </c>
      <c r="S248" s="250">
        <v>2.3999999999999999</v>
      </c>
      <c r="T248" s="251">
        <f>S248*H248</f>
        <v>46.108799999999995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2" t="s">
        <v>408</v>
      </c>
      <c r="AT248" s="252" t="s">
        <v>160</v>
      </c>
      <c r="AU248" s="252" t="s">
        <v>84</v>
      </c>
      <c r="AY248" s="16" t="s">
        <v>158</v>
      </c>
      <c r="BE248" s="152">
        <f>IF(N248="základní",J248,0)</f>
        <v>0</v>
      </c>
      <c r="BF248" s="152">
        <f>IF(N248="snížená",J248,0)</f>
        <v>0</v>
      </c>
      <c r="BG248" s="152">
        <f>IF(N248="zákl. přenesená",J248,0)</f>
        <v>0</v>
      </c>
      <c r="BH248" s="152">
        <f>IF(N248="sníž. přenesená",J248,0)</f>
        <v>0</v>
      </c>
      <c r="BI248" s="152">
        <f>IF(N248="nulová",J248,0)</f>
        <v>0</v>
      </c>
      <c r="BJ248" s="16" t="s">
        <v>82</v>
      </c>
      <c r="BK248" s="152">
        <f>ROUND(I248*H248,2)</f>
        <v>0</v>
      </c>
      <c r="BL248" s="16" t="s">
        <v>408</v>
      </c>
      <c r="BM248" s="252" t="s">
        <v>409</v>
      </c>
    </row>
    <row r="249" s="13" customFormat="1">
      <c r="A249" s="13"/>
      <c r="B249" s="253"/>
      <c r="C249" s="254"/>
      <c r="D249" s="255" t="s">
        <v>166</v>
      </c>
      <c r="E249" s="256" t="s">
        <v>119</v>
      </c>
      <c r="F249" s="257" t="s">
        <v>410</v>
      </c>
      <c r="G249" s="254"/>
      <c r="H249" s="258">
        <v>19.212</v>
      </c>
      <c r="I249" s="259"/>
      <c r="J249" s="254"/>
      <c r="K249" s="254"/>
      <c r="L249" s="260"/>
      <c r="M249" s="261"/>
      <c r="N249" s="262"/>
      <c r="O249" s="262"/>
      <c r="P249" s="262"/>
      <c r="Q249" s="262"/>
      <c r="R249" s="262"/>
      <c r="S249" s="262"/>
      <c r="T249" s="26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4" t="s">
        <v>166</v>
      </c>
      <c r="AU249" s="264" t="s">
        <v>84</v>
      </c>
      <c r="AV249" s="13" t="s">
        <v>84</v>
      </c>
      <c r="AW249" s="13" t="s">
        <v>30</v>
      </c>
      <c r="AX249" s="13" t="s">
        <v>82</v>
      </c>
      <c r="AY249" s="264" t="s">
        <v>158</v>
      </c>
    </row>
    <row r="250" s="2" customFormat="1" ht="24.15" customHeight="1">
      <c r="A250" s="39"/>
      <c r="B250" s="40"/>
      <c r="C250" s="240" t="s">
        <v>411</v>
      </c>
      <c r="D250" s="240" t="s">
        <v>160</v>
      </c>
      <c r="E250" s="241" t="s">
        <v>412</v>
      </c>
      <c r="F250" s="242" t="s">
        <v>413</v>
      </c>
      <c r="G250" s="243" t="s">
        <v>414</v>
      </c>
      <c r="H250" s="244">
        <v>5200</v>
      </c>
      <c r="I250" s="245"/>
      <c r="J250" s="246">
        <f>ROUND(I250*H250,2)</f>
        <v>0</v>
      </c>
      <c r="K250" s="247"/>
      <c r="L250" s="42"/>
      <c r="M250" s="248" t="s">
        <v>1</v>
      </c>
      <c r="N250" s="249" t="s">
        <v>40</v>
      </c>
      <c r="O250" s="92"/>
      <c r="P250" s="250">
        <f>O250*H250</f>
        <v>0</v>
      </c>
      <c r="Q250" s="250">
        <v>0</v>
      </c>
      <c r="R250" s="250">
        <f>Q250*H250</f>
        <v>0</v>
      </c>
      <c r="S250" s="250">
        <v>0.001</v>
      </c>
      <c r="T250" s="251">
        <f>S250*H250</f>
        <v>5.2000000000000002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2" t="s">
        <v>164</v>
      </c>
      <c r="AT250" s="252" t="s">
        <v>160</v>
      </c>
      <c r="AU250" s="252" t="s">
        <v>84</v>
      </c>
      <c r="AY250" s="16" t="s">
        <v>158</v>
      </c>
      <c r="BE250" s="152">
        <f>IF(N250="základní",J250,0)</f>
        <v>0</v>
      </c>
      <c r="BF250" s="152">
        <f>IF(N250="snížená",J250,0)</f>
        <v>0</v>
      </c>
      <c r="BG250" s="152">
        <f>IF(N250="zákl. přenesená",J250,0)</f>
        <v>0</v>
      </c>
      <c r="BH250" s="152">
        <f>IF(N250="sníž. přenesená",J250,0)</f>
        <v>0</v>
      </c>
      <c r="BI250" s="152">
        <f>IF(N250="nulová",J250,0)</f>
        <v>0</v>
      </c>
      <c r="BJ250" s="16" t="s">
        <v>82</v>
      </c>
      <c r="BK250" s="152">
        <f>ROUND(I250*H250,2)</f>
        <v>0</v>
      </c>
      <c r="BL250" s="16" t="s">
        <v>164</v>
      </c>
      <c r="BM250" s="252" t="s">
        <v>415</v>
      </c>
    </row>
    <row r="251" s="13" customFormat="1">
      <c r="A251" s="13"/>
      <c r="B251" s="253"/>
      <c r="C251" s="254"/>
      <c r="D251" s="255" t="s">
        <v>166</v>
      </c>
      <c r="E251" s="256" t="s">
        <v>1</v>
      </c>
      <c r="F251" s="257" t="s">
        <v>416</v>
      </c>
      <c r="G251" s="254"/>
      <c r="H251" s="258">
        <v>5200</v>
      </c>
      <c r="I251" s="259"/>
      <c r="J251" s="254"/>
      <c r="K251" s="254"/>
      <c r="L251" s="260"/>
      <c r="M251" s="261"/>
      <c r="N251" s="262"/>
      <c r="O251" s="262"/>
      <c r="P251" s="262"/>
      <c r="Q251" s="262"/>
      <c r="R251" s="262"/>
      <c r="S251" s="262"/>
      <c r="T251" s="26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4" t="s">
        <v>166</v>
      </c>
      <c r="AU251" s="264" t="s">
        <v>84</v>
      </c>
      <c r="AV251" s="13" t="s">
        <v>84</v>
      </c>
      <c r="AW251" s="13" t="s">
        <v>30</v>
      </c>
      <c r="AX251" s="13" t="s">
        <v>82</v>
      </c>
      <c r="AY251" s="264" t="s">
        <v>158</v>
      </c>
    </row>
    <row r="252" s="2" customFormat="1" ht="16.5" customHeight="1">
      <c r="A252" s="39"/>
      <c r="B252" s="40"/>
      <c r="C252" s="240" t="s">
        <v>417</v>
      </c>
      <c r="D252" s="240" t="s">
        <v>160</v>
      </c>
      <c r="E252" s="241" t="s">
        <v>418</v>
      </c>
      <c r="F252" s="242" t="s">
        <v>419</v>
      </c>
      <c r="G252" s="243" t="s">
        <v>192</v>
      </c>
      <c r="H252" s="244">
        <v>27</v>
      </c>
      <c r="I252" s="245"/>
      <c r="J252" s="246">
        <f>ROUND(I252*H252,2)</f>
        <v>0</v>
      </c>
      <c r="K252" s="247"/>
      <c r="L252" s="42"/>
      <c r="M252" s="248" t="s">
        <v>1</v>
      </c>
      <c r="N252" s="249" t="s">
        <v>40</v>
      </c>
      <c r="O252" s="92"/>
      <c r="P252" s="250">
        <f>O252*H252</f>
        <v>0</v>
      </c>
      <c r="Q252" s="250">
        <v>8.0000000000000007E-05</v>
      </c>
      <c r="R252" s="250">
        <f>Q252*H252</f>
        <v>0.00216</v>
      </c>
      <c r="S252" s="250">
        <v>0.017999999999999999</v>
      </c>
      <c r="T252" s="251">
        <f>S252*H252</f>
        <v>0.48599999999999999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2" t="s">
        <v>164</v>
      </c>
      <c r="AT252" s="252" t="s">
        <v>160</v>
      </c>
      <c r="AU252" s="252" t="s">
        <v>84</v>
      </c>
      <c r="AY252" s="16" t="s">
        <v>158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6" t="s">
        <v>82</v>
      </c>
      <c r="BK252" s="152">
        <f>ROUND(I252*H252,2)</f>
        <v>0</v>
      </c>
      <c r="BL252" s="16" t="s">
        <v>164</v>
      </c>
      <c r="BM252" s="252" t="s">
        <v>420</v>
      </c>
    </row>
    <row r="253" s="13" customFormat="1">
      <c r="A253" s="13"/>
      <c r="B253" s="253"/>
      <c r="C253" s="254"/>
      <c r="D253" s="255" t="s">
        <v>166</v>
      </c>
      <c r="E253" s="256" t="s">
        <v>1</v>
      </c>
      <c r="F253" s="257" t="s">
        <v>300</v>
      </c>
      <c r="G253" s="254"/>
      <c r="H253" s="258">
        <v>27</v>
      </c>
      <c r="I253" s="259"/>
      <c r="J253" s="254"/>
      <c r="K253" s="254"/>
      <c r="L253" s="260"/>
      <c r="M253" s="261"/>
      <c r="N253" s="262"/>
      <c r="O253" s="262"/>
      <c r="P253" s="262"/>
      <c r="Q253" s="262"/>
      <c r="R253" s="262"/>
      <c r="S253" s="262"/>
      <c r="T253" s="26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4" t="s">
        <v>166</v>
      </c>
      <c r="AU253" s="264" t="s">
        <v>84</v>
      </c>
      <c r="AV253" s="13" t="s">
        <v>84</v>
      </c>
      <c r="AW253" s="13" t="s">
        <v>30</v>
      </c>
      <c r="AX253" s="13" t="s">
        <v>82</v>
      </c>
      <c r="AY253" s="264" t="s">
        <v>158</v>
      </c>
    </row>
    <row r="254" s="2" customFormat="1" ht="24.15" customHeight="1">
      <c r="A254" s="39"/>
      <c r="B254" s="40"/>
      <c r="C254" s="240" t="s">
        <v>421</v>
      </c>
      <c r="D254" s="240" t="s">
        <v>160</v>
      </c>
      <c r="E254" s="241" t="s">
        <v>422</v>
      </c>
      <c r="F254" s="242" t="s">
        <v>423</v>
      </c>
      <c r="G254" s="243" t="s">
        <v>163</v>
      </c>
      <c r="H254" s="244">
        <v>24.157</v>
      </c>
      <c r="I254" s="245"/>
      <c r="J254" s="246">
        <f>ROUND(I254*H254,2)</f>
        <v>0</v>
      </c>
      <c r="K254" s="247"/>
      <c r="L254" s="42"/>
      <c r="M254" s="248" t="s">
        <v>1</v>
      </c>
      <c r="N254" s="249" t="s">
        <v>40</v>
      </c>
      <c r="O254" s="92"/>
      <c r="P254" s="250">
        <f>O254*H254</f>
        <v>0</v>
      </c>
      <c r="Q254" s="250">
        <v>0.00036999999999999999</v>
      </c>
      <c r="R254" s="250">
        <f>Q254*H254</f>
        <v>0.0089380899999999992</v>
      </c>
      <c r="S254" s="250">
        <v>0</v>
      </c>
      <c r="T254" s="25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2" t="s">
        <v>164</v>
      </c>
      <c r="AT254" s="252" t="s">
        <v>160</v>
      </c>
      <c r="AU254" s="252" t="s">
        <v>84</v>
      </c>
      <c r="AY254" s="16" t="s">
        <v>158</v>
      </c>
      <c r="BE254" s="152">
        <f>IF(N254="základní",J254,0)</f>
        <v>0</v>
      </c>
      <c r="BF254" s="152">
        <f>IF(N254="snížená",J254,0)</f>
        <v>0</v>
      </c>
      <c r="BG254" s="152">
        <f>IF(N254="zákl. přenesená",J254,0)</f>
        <v>0</v>
      </c>
      <c r="BH254" s="152">
        <f>IF(N254="sníž. přenesená",J254,0)</f>
        <v>0</v>
      </c>
      <c r="BI254" s="152">
        <f>IF(N254="nulová",J254,0)</f>
        <v>0</v>
      </c>
      <c r="BJ254" s="16" t="s">
        <v>82</v>
      </c>
      <c r="BK254" s="152">
        <f>ROUND(I254*H254,2)</f>
        <v>0</v>
      </c>
      <c r="BL254" s="16" t="s">
        <v>164</v>
      </c>
      <c r="BM254" s="252" t="s">
        <v>424</v>
      </c>
    </row>
    <row r="255" s="13" customFormat="1">
      <c r="A255" s="13"/>
      <c r="B255" s="253"/>
      <c r="C255" s="254"/>
      <c r="D255" s="255" t="s">
        <v>166</v>
      </c>
      <c r="E255" s="256" t="s">
        <v>1</v>
      </c>
      <c r="F255" s="257" t="s">
        <v>425</v>
      </c>
      <c r="G255" s="254"/>
      <c r="H255" s="258">
        <v>24.157</v>
      </c>
      <c r="I255" s="259"/>
      <c r="J255" s="254"/>
      <c r="K255" s="254"/>
      <c r="L255" s="260"/>
      <c r="M255" s="261"/>
      <c r="N255" s="262"/>
      <c r="O255" s="262"/>
      <c r="P255" s="262"/>
      <c r="Q255" s="262"/>
      <c r="R255" s="262"/>
      <c r="S255" s="262"/>
      <c r="T255" s="26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4" t="s">
        <v>166</v>
      </c>
      <c r="AU255" s="264" t="s">
        <v>84</v>
      </c>
      <c r="AV255" s="13" t="s">
        <v>84</v>
      </c>
      <c r="AW255" s="13" t="s">
        <v>30</v>
      </c>
      <c r="AX255" s="13" t="s">
        <v>82</v>
      </c>
      <c r="AY255" s="264" t="s">
        <v>158</v>
      </c>
    </row>
    <row r="256" s="2" customFormat="1" ht="24.15" customHeight="1">
      <c r="A256" s="39"/>
      <c r="B256" s="40"/>
      <c r="C256" s="240" t="s">
        <v>426</v>
      </c>
      <c r="D256" s="240" t="s">
        <v>160</v>
      </c>
      <c r="E256" s="241" t="s">
        <v>427</v>
      </c>
      <c r="F256" s="242" t="s">
        <v>428</v>
      </c>
      <c r="G256" s="243" t="s">
        <v>163</v>
      </c>
      <c r="H256" s="244">
        <v>70.629999999999995</v>
      </c>
      <c r="I256" s="245"/>
      <c r="J256" s="246">
        <f>ROUND(I256*H256,2)</f>
        <v>0</v>
      </c>
      <c r="K256" s="247"/>
      <c r="L256" s="42"/>
      <c r="M256" s="248" t="s">
        <v>1</v>
      </c>
      <c r="N256" s="249" t="s">
        <v>40</v>
      </c>
      <c r="O256" s="92"/>
      <c r="P256" s="250">
        <f>O256*H256</f>
        <v>0</v>
      </c>
      <c r="Q256" s="250">
        <v>0</v>
      </c>
      <c r="R256" s="250">
        <f>Q256*H256</f>
        <v>0</v>
      </c>
      <c r="S256" s="250">
        <v>0</v>
      </c>
      <c r="T256" s="25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2" t="s">
        <v>164</v>
      </c>
      <c r="AT256" s="252" t="s">
        <v>160</v>
      </c>
      <c r="AU256" s="252" t="s">
        <v>84</v>
      </c>
      <c r="AY256" s="16" t="s">
        <v>158</v>
      </c>
      <c r="BE256" s="152">
        <f>IF(N256="základní",J256,0)</f>
        <v>0</v>
      </c>
      <c r="BF256" s="152">
        <f>IF(N256="snížená",J256,0)</f>
        <v>0</v>
      </c>
      <c r="BG256" s="152">
        <f>IF(N256="zákl. přenesená",J256,0)</f>
        <v>0</v>
      </c>
      <c r="BH256" s="152">
        <f>IF(N256="sníž. přenesená",J256,0)</f>
        <v>0</v>
      </c>
      <c r="BI256" s="152">
        <f>IF(N256="nulová",J256,0)</f>
        <v>0</v>
      </c>
      <c r="BJ256" s="16" t="s">
        <v>82</v>
      </c>
      <c r="BK256" s="152">
        <f>ROUND(I256*H256,2)</f>
        <v>0</v>
      </c>
      <c r="BL256" s="16" t="s">
        <v>164</v>
      </c>
      <c r="BM256" s="252" t="s">
        <v>429</v>
      </c>
    </row>
    <row r="257" s="13" customFormat="1">
      <c r="A257" s="13"/>
      <c r="B257" s="253"/>
      <c r="C257" s="254"/>
      <c r="D257" s="255" t="s">
        <v>166</v>
      </c>
      <c r="E257" s="256" t="s">
        <v>116</v>
      </c>
      <c r="F257" s="257" t="s">
        <v>430</v>
      </c>
      <c r="G257" s="254"/>
      <c r="H257" s="258">
        <v>70.629999999999995</v>
      </c>
      <c r="I257" s="259"/>
      <c r="J257" s="254"/>
      <c r="K257" s="254"/>
      <c r="L257" s="260"/>
      <c r="M257" s="261"/>
      <c r="N257" s="262"/>
      <c r="O257" s="262"/>
      <c r="P257" s="262"/>
      <c r="Q257" s="262"/>
      <c r="R257" s="262"/>
      <c r="S257" s="262"/>
      <c r="T257" s="26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4" t="s">
        <v>166</v>
      </c>
      <c r="AU257" s="264" t="s">
        <v>84</v>
      </c>
      <c r="AV257" s="13" t="s">
        <v>84</v>
      </c>
      <c r="AW257" s="13" t="s">
        <v>30</v>
      </c>
      <c r="AX257" s="13" t="s">
        <v>82</v>
      </c>
      <c r="AY257" s="264" t="s">
        <v>158</v>
      </c>
    </row>
    <row r="258" s="2" customFormat="1" ht="24.15" customHeight="1">
      <c r="A258" s="39"/>
      <c r="B258" s="40"/>
      <c r="C258" s="240" t="s">
        <v>431</v>
      </c>
      <c r="D258" s="240" t="s">
        <v>160</v>
      </c>
      <c r="E258" s="241" t="s">
        <v>432</v>
      </c>
      <c r="F258" s="242" t="s">
        <v>433</v>
      </c>
      <c r="G258" s="243" t="s">
        <v>163</v>
      </c>
      <c r="H258" s="244">
        <v>70.629999999999995</v>
      </c>
      <c r="I258" s="245"/>
      <c r="J258" s="246">
        <f>ROUND(I258*H258,2)</f>
        <v>0</v>
      </c>
      <c r="K258" s="247"/>
      <c r="L258" s="42"/>
      <c r="M258" s="248" t="s">
        <v>1</v>
      </c>
      <c r="N258" s="249" t="s">
        <v>40</v>
      </c>
      <c r="O258" s="92"/>
      <c r="P258" s="250">
        <f>O258*H258</f>
        <v>0</v>
      </c>
      <c r="Q258" s="250">
        <v>0.048000000000000001</v>
      </c>
      <c r="R258" s="250">
        <f>Q258*H258</f>
        <v>3.3902399999999999</v>
      </c>
      <c r="S258" s="250">
        <v>0.048000000000000001</v>
      </c>
      <c r="T258" s="251">
        <f>S258*H258</f>
        <v>3.3902399999999999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2" t="s">
        <v>164</v>
      </c>
      <c r="AT258" s="252" t="s">
        <v>160</v>
      </c>
      <c r="AU258" s="252" t="s">
        <v>84</v>
      </c>
      <c r="AY258" s="16" t="s">
        <v>158</v>
      </c>
      <c r="BE258" s="152">
        <f>IF(N258="základní",J258,0)</f>
        <v>0</v>
      </c>
      <c r="BF258" s="152">
        <f>IF(N258="snížená",J258,0)</f>
        <v>0</v>
      </c>
      <c r="BG258" s="152">
        <f>IF(N258="zákl. přenesená",J258,0)</f>
        <v>0</v>
      </c>
      <c r="BH258" s="152">
        <f>IF(N258="sníž. přenesená",J258,0)</f>
        <v>0</v>
      </c>
      <c r="BI258" s="152">
        <f>IF(N258="nulová",J258,0)</f>
        <v>0</v>
      </c>
      <c r="BJ258" s="16" t="s">
        <v>82</v>
      </c>
      <c r="BK258" s="152">
        <f>ROUND(I258*H258,2)</f>
        <v>0</v>
      </c>
      <c r="BL258" s="16" t="s">
        <v>164</v>
      </c>
      <c r="BM258" s="252" t="s">
        <v>434</v>
      </c>
    </row>
    <row r="259" s="13" customFormat="1">
      <c r="A259" s="13"/>
      <c r="B259" s="253"/>
      <c r="C259" s="254"/>
      <c r="D259" s="255" t="s">
        <v>166</v>
      </c>
      <c r="E259" s="256" t="s">
        <v>1</v>
      </c>
      <c r="F259" s="257" t="s">
        <v>116</v>
      </c>
      <c r="G259" s="254"/>
      <c r="H259" s="258">
        <v>70.629999999999995</v>
      </c>
      <c r="I259" s="259"/>
      <c r="J259" s="254"/>
      <c r="K259" s="254"/>
      <c r="L259" s="260"/>
      <c r="M259" s="261"/>
      <c r="N259" s="262"/>
      <c r="O259" s="262"/>
      <c r="P259" s="262"/>
      <c r="Q259" s="262"/>
      <c r="R259" s="262"/>
      <c r="S259" s="262"/>
      <c r="T259" s="26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4" t="s">
        <v>166</v>
      </c>
      <c r="AU259" s="264" t="s">
        <v>84</v>
      </c>
      <c r="AV259" s="13" t="s">
        <v>84</v>
      </c>
      <c r="AW259" s="13" t="s">
        <v>30</v>
      </c>
      <c r="AX259" s="13" t="s">
        <v>82</v>
      </c>
      <c r="AY259" s="264" t="s">
        <v>158</v>
      </c>
    </row>
    <row r="260" s="2" customFormat="1" ht="24.15" customHeight="1">
      <c r="A260" s="39"/>
      <c r="B260" s="40"/>
      <c r="C260" s="240" t="s">
        <v>435</v>
      </c>
      <c r="D260" s="240" t="s">
        <v>160</v>
      </c>
      <c r="E260" s="241" t="s">
        <v>436</v>
      </c>
      <c r="F260" s="242" t="s">
        <v>437</v>
      </c>
      <c r="G260" s="243" t="s">
        <v>163</v>
      </c>
      <c r="H260" s="244">
        <v>32</v>
      </c>
      <c r="I260" s="245"/>
      <c r="J260" s="246">
        <f>ROUND(I260*H260,2)</f>
        <v>0</v>
      </c>
      <c r="K260" s="247"/>
      <c r="L260" s="42"/>
      <c r="M260" s="248" t="s">
        <v>1</v>
      </c>
      <c r="N260" s="249" t="s">
        <v>40</v>
      </c>
      <c r="O260" s="92"/>
      <c r="P260" s="250">
        <f>O260*H260</f>
        <v>0</v>
      </c>
      <c r="Q260" s="250">
        <v>0</v>
      </c>
      <c r="R260" s="250">
        <f>Q260*H260</f>
        <v>0</v>
      </c>
      <c r="S260" s="250">
        <v>0.077899999999999997</v>
      </c>
      <c r="T260" s="251">
        <f>S260*H260</f>
        <v>2.4927999999999999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2" t="s">
        <v>164</v>
      </c>
      <c r="AT260" s="252" t="s">
        <v>160</v>
      </c>
      <c r="AU260" s="252" t="s">
        <v>84</v>
      </c>
      <c r="AY260" s="16" t="s">
        <v>158</v>
      </c>
      <c r="BE260" s="152">
        <f>IF(N260="základní",J260,0)</f>
        <v>0</v>
      </c>
      <c r="BF260" s="152">
        <f>IF(N260="snížená",J260,0)</f>
        <v>0</v>
      </c>
      <c r="BG260" s="152">
        <f>IF(N260="zákl. přenesená",J260,0)</f>
        <v>0</v>
      </c>
      <c r="BH260" s="152">
        <f>IF(N260="sníž. přenesená",J260,0)</f>
        <v>0</v>
      </c>
      <c r="BI260" s="152">
        <f>IF(N260="nulová",J260,0)</f>
        <v>0</v>
      </c>
      <c r="BJ260" s="16" t="s">
        <v>82</v>
      </c>
      <c r="BK260" s="152">
        <f>ROUND(I260*H260,2)</f>
        <v>0</v>
      </c>
      <c r="BL260" s="16" t="s">
        <v>164</v>
      </c>
      <c r="BM260" s="252" t="s">
        <v>438</v>
      </c>
    </row>
    <row r="261" s="13" customFormat="1">
      <c r="A261" s="13"/>
      <c r="B261" s="253"/>
      <c r="C261" s="254"/>
      <c r="D261" s="255" t="s">
        <v>166</v>
      </c>
      <c r="E261" s="256" t="s">
        <v>1</v>
      </c>
      <c r="F261" s="257" t="s">
        <v>325</v>
      </c>
      <c r="G261" s="254"/>
      <c r="H261" s="258">
        <v>32</v>
      </c>
      <c r="I261" s="259"/>
      <c r="J261" s="254"/>
      <c r="K261" s="254"/>
      <c r="L261" s="260"/>
      <c r="M261" s="261"/>
      <c r="N261" s="262"/>
      <c r="O261" s="262"/>
      <c r="P261" s="262"/>
      <c r="Q261" s="262"/>
      <c r="R261" s="262"/>
      <c r="S261" s="262"/>
      <c r="T261" s="26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4" t="s">
        <v>166</v>
      </c>
      <c r="AU261" s="264" t="s">
        <v>84</v>
      </c>
      <c r="AV261" s="13" t="s">
        <v>84</v>
      </c>
      <c r="AW261" s="13" t="s">
        <v>30</v>
      </c>
      <c r="AX261" s="13" t="s">
        <v>82</v>
      </c>
      <c r="AY261" s="264" t="s">
        <v>158</v>
      </c>
    </row>
    <row r="262" s="2" customFormat="1" ht="24.15" customHeight="1">
      <c r="A262" s="39"/>
      <c r="B262" s="40"/>
      <c r="C262" s="240" t="s">
        <v>439</v>
      </c>
      <c r="D262" s="240" t="s">
        <v>160</v>
      </c>
      <c r="E262" s="241" t="s">
        <v>440</v>
      </c>
      <c r="F262" s="242" t="s">
        <v>441</v>
      </c>
      <c r="G262" s="243" t="s">
        <v>163</v>
      </c>
      <c r="H262" s="244">
        <v>32</v>
      </c>
      <c r="I262" s="245"/>
      <c r="J262" s="246">
        <f>ROUND(I262*H262,2)</f>
        <v>0</v>
      </c>
      <c r="K262" s="247"/>
      <c r="L262" s="42"/>
      <c r="M262" s="248" t="s">
        <v>1</v>
      </c>
      <c r="N262" s="249" t="s">
        <v>40</v>
      </c>
      <c r="O262" s="92"/>
      <c r="P262" s="250">
        <f>O262*H262</f>
        <v>0</v>
      </c>
      <c r="Q262" s="250">
        <v>0</v>
      </c>
      <c r="R262" s="250">
        <f>Q262*H262</f>
        <v>0</v>
      </c>
      <c r="S262" s="250">
        <v>0</v>
      </c>
      <c r="T262" s="25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52" t="s">
        <v>164</v>
      </c>
      <c r="AT262" s="252" t="s">
        <v>160</v>
      </c>
      <c r="AU262" s="252" t="s">
        <v>84</v>
      </c>
      <c r="AY262" s="16" t="s">
        <v>158</v>
      </c>
      <c r="BE262" s="152">
        <f>IF(N262="základní",J262,0)</f>
        <v>0</v>
      </c>
      <c r="BF262" s="152">
        <f>IF(N262="snížená",J262,0)</f>
        <v>0</v>
      </c>
      <c r="BG262" s="152">
        <f>IF(N262="zákl. přenesená",J262,0)</f>
        <v>0</v>
      </c>
      <c r="BH262" s="152">
        <f>IF(N262="sníž. přenesená",J262,0)</f>
        <v>0</v>
      </c>
      <c r="BI262" s="152">
        <f>IF(N262="nulová",J262,0)</f>
        <v>0</v>
      </c>
      <c r="BJ262" s="16" t="s">
        <v>82</v>
      </c>
      <c r="BK262" s="152">
        <f>ROUND(I262*H262,2)</f>
        <v>0</v>
      </c>
      <c r="BL262" s="16" t="s">
        <v>164</v>
      </c>
      <c r="BM262" s="252" t="s">
        <v>442</v>
      </c>
    </row>
    <row r="263" s="13" customFormat="1">
      <c r="A263" s="13"/>
      <c r="B263" s="253"/>
      <c r="C263" s="254"/>
      <c r="D263" s="255" t="s">
        <v>166</v>
      </c>
      <c r="E263" s="256" t="s">
        <v>1</v>
      </c>
      <c r="F263" s="257" t="s">
        <v>325</v>
      </c>
      <c r="G263" s="254"/>
      <c r="H263" s="258">
        <v>32</v>
      </c>
      <c r="I263" s="259"/>
      <c r="J263" s="254"/>
      <c r="K263" s="254"/>
      <c r="L263" s="260"/>
      <c r="M263" s="261"/>
      <c r="N263" s="262"/>
      <c r="O263" s="262"/>
      <c r="P263" s="262"/>
      <c r="Q263" s="262"/>
      <c r="R263" s="262"/>
      <c r="S263" s="262"/>
      <c r="T263" s="26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4" t="s">
        <v>166</v>
      </c>
      <c r="AU263" s="264" t="s">
        <v>84</v>
      </c>
      <c r="AV263" s="13" t="s">
        <v>84</v>
      </c>
      <c r="AW263" s="13" t="s">
        <v>30</v>
      </c>
      <c r="AX263" s="13" t="s">
        <v>82</v>
      </c>
      <c r="AY263" s="264" t="s">
        <v>158</v>
      </c>
    </row>
    <row r="264" s="2" customFormat="1" ht="24.15" customHeight="1">
      <c r="A264" s="39"/>
      <c r="B264" s="40"/>
      <c r="C264" s="240" t="s">
        <v>443</v>
      </c>
      <c r="D264" s="240" t="s">
        <v>160</v>
      </c>
      <c r="E264" s="241" t="s">
        <v>444</v>
      </c>
      <c r="F264" s="242" t="s">
        <v>445</v>
      </c>
      <c r="G264" s="243" t="s">
        <v>163</v>
      </c>
      <c r="H264" s="244">
        <v>32</v>
      </c>
      <c r="I264" s="245"/>
      <c r="J264" s="246">
        <f>ROUND(I264*H264,2)</f>
        <v>0</v>
      </c>
      <c r="K264" s="247"/>
      <c r="L264" s="42"/>
      <c r="M264" s="248" t="s">
        <v>1</v>
      </c>
      <c r="N264" s="249" t="s">
        <v>40</v>
      </c>
      <c r="O264" s="92"/>
      <c r="P264" s="250">
        <f>O264*H264</f>
        <v>0</v>
      </c>
      <c r="Q264" s="250">
        <v>0.078159999999999993</v>
      </c>
      <c r="R264" s="250">
        <f>Q264*H264</f>
        <v>2.5011199999999998</v>
      </c>
      <c r="S264" s="250">
        <v>0</v>
      </c>
      <c r="T264" s="25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2" t="s">
        <v>164</v>
      </c>
      <c r="AT264" s="252" t="s">
        <v>160</v>
      </c>
      <c r="AU264" s="252" t="s">
        <v>84</v>
      </c>
      <c r="AY264" s="16" t="s">
        <v>158</v>
      </c>
      <c r="BE264" s="152">
        <f>IF(N264="základní",J264,0)</f>
        <v>0</v>
      </c>
      <c r="BF264" s="152">
        <f>IF(N264="snížená",J264,0)</f>
        <v>0</v>
      </c>
      <c r="BG264" s="152">
        <f>IF(N264="zákl. přenesená",J264,0)</f>
        <v>0</v>
      </c>
      <c r="BH264" s="152">
        <f>IF(N264="sníž. přenesená",J264,0)</f>
        <v>0</v>
      </c>
      <c r="BI264" s="152">
        <f>IF(N264="nulová",J264,0)</f>
        <v>0</v>
      </c>
      <c r="BJ264" s="16" t="s">
        <v>82</v>
      </c>
      <c r="BK264" s="152">
        <f>ROUND(I264*H264,2)</f>
        <v>0</v>
      </c>
      <c r="BL264" s="16" t="s">
        <v>164</v>
      </c>
      <c r="BM264" s="252" t="s">
        <v>446</v>
      </c>
    </row>
    <row r="265" s="13" customFormat="1">
      <c r="A265" s="13"/>
      <c r="B265" s="253"/>
      <c r="C265" s="254"/>
      <c r="D265" s="255" t="s">
        <v>166</v>
      </c>
      <c r="E265" s="256" t="s">
        <v>1</v>
      </c>
      <c r="F265" s="257" t="s">
        <v>325</v>
      </c>
      <c r="G265" s="254"/>
      <c r="H265" s="258">
        <v>32</v>
      </c>
      <c r="I265" s="259"/>
      <c r="J265" s="254"/>
      <c r="K265" s="254"/>
      <c r="L265" s="260"/>
      <c r="M265" s="261"/>
      <c r="N265" s="262"/>
      <c r="O265" s="262"/>
      <c r="P265" s="262"/>
      <c r="Q265" s="262"/>
      <c r="R265" s="262"/>
      <c r="S265" s="262"/>
      <c r="T265" s="26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4" t="s">
        <v>166</v>
      </c>
      <c r="AU265" s="264" t="s">
        <v>84</v>
      </c>
      <c r="AV265" s="13" t="s">
        <v>84</v>
      </c>
      <c r="AW265" s="13" t="s">
        <v>30</v>
      </c>
      <c r="AX265" s="13" t="s">
        <v>82</v>
      </c>
      <c r="AY265" s="264" t="s">
        <v>158</v>
      </c>
    </row>
    <row r="266" s="2" customFormat="1" ht="24.15" customHeight="1">
      <c r="A266" s="39"/>
      <c r="B266" s="40"/>
      <c r="C266" s="240" t="s">
        <v>447</v>
      </c>
      <c r="D266" s="240" t="s">
        <v>160</v>
      </c>
      <c r="E266" s="241" t="s">
        <v>448</v>
      </c>
      <c r="F266" s="242" t="s">
        <v>449</v>
      </c>
      <c r="G266" s="243" t="s">
        <v>163</v>
      </c>
      <c r="H266" s="244">
        <v>32</v>
      </c>
      <c r="I266" s="245"/>
      <c r="J266" s="246">
        <f>ROUND(I266*H266,2)</f>
        <v>0</v>
      </c>
      <c r="K266" s="247"/>
      <c r="L266" s="42"/>
      <c r="M266" s="248" t="s">
        <v>1</v>
      </c>
      <c r="N266" s="249" t="s">
        <v>40</v>
      </c>
      <c r="O266" s="92"/>
      <c r="P266" s="250">
        <f>O266*H266</f>
        <v>0</v>
      </c>
      <c r="Q266" s="250">
        <v>0</v>
      </c>
      <c r="R266" s="250">
        <f>Q266*H266</f>
        <v>0</v>
      </c>
      <c r="S266" s="250">
        <v>0</v>
      </c>
      <c r="T266" s="25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2" t="s">
        <v>164</v>
      </c>
      <c r="AT266" s="252" t="s">
        <v>160</v>
      </c>
      <c r="AU266" s="252" t="s">
        <v>84</v>
      </c>
      <c r="AY266" s="16" t="s">
        <v>158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6" t="s">
        <v>82</v>
      </c>
      <c r="BK266" s="152">
        <f>ROUND(I266*H266,2)</f>
        <v>0</v>
      </c>
      <c r="BL266" s="16" t="s">
        <v>164</v>
      </c>
      <c r="BM266" s="252" t="s">
        <v>450</v>
      </c>
    </row>
    <row r="267" s="13" customFormat="1">
      <c r="A267" s="13"/>
      <c r="B267" s="253"/>
      <c r="C267" s="254"/>
      <c r="D267" s="255" t="s">
        <v>166</v>
      </c>
      <c r="E267" s="256" t="s">
        <v>1</v>
      </c>
      <c r="F267" s="257" t="s">
        <v>325</v>
      </c>
      <c r="G267" s="254"/>
      <c r="H267" s="258">
        <v>32</v>
      </c>
      <c r="I267" s="259"/>
      <c r="J267" s="254"/>
      <c r="K267" s="254"/>
      <c r="L267" s="260"/>
      <c r="M267" s="261"/>
      <c r="N267" s="262"/>
      <c r="O267" s="262"/>
      <c r="P267" s="262"/>
      <c r="Q267" s="262"/>
      <c r="R267" s="262"/>
      <c r="S267" s="262"/>
      <c r="T267" s="26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4" t="s">
        <v>166</v>
      </c>
      <c r="AU267" s="264" t="s">
        <v>84</v>
      </c>
      <c r="AV267" s="13" t="s">
        <v>84</v>
      </c>
      <c r="AW267" s="13" t="s">
        <v>30</v>
      </c>
      <c r="AX267" s="13" t="s">
        <v>82</v>
      </c>
      <c r="AY267" s="264" t="s">
        <v>158</v>
      </c>
    </row>
    <row r="268" s="2" customFormat="1" ht="24.15" customHeight="1">
      <c r="A268" s="39"/>
      <c r="B268" s="40"/>
      <c r="C268" s="240" t="s">
        <v>451</v>
      </c>
      <c r="D268" s="240" t="s">
        <v>160</v>
      </c>
      <c r="E268" s="241" t="s">
        <v>452</v>
      </c>
      <c r="F268" s="242" t="s">
        <v>453</v>
      </c>
      <c r="G268" s="243" t="s">
        <v>163</v>
      </c>
      <c r="H268" s="244">
        <v>32</v>
      </c>
      <c r="I268" s="245"/>
      <c r="J268" s="246">
        <f>ROUND(I268*H268,2)</f>
        <v>0</v>
      </c>
      <c r="K268" s="247"/>
      <c r="L268" s="42"/>
      <c r="M268" s="248" t="s">
        <v>1</v>
      </c>
      <c r="N268" s="249" t="s">
        <v>40</v>
      </c>
      <c r="O268" s="92"/>
      <c r="P268" s="250">
        <f>O268*H268</f>
        <v>0</v>
      </c>
      <c r="Q268" s="250">
        <v>0</v>
      </c>
      <c r="R268" s="250">
        <f>Q268*H268</f>
        <v>0</v>
      </c>
      <c r="S268" s="250">
        <v>0</v>
      </c>
      <c r="T268" s="25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2" t="s">
        <v>164</v>
      </c>
      <c r="AT268" s="252" t="s">
        <v>160</v>
      </c>
      <c r="AU268" s="252" t="s">
        <v>84</v>
      </c>
      <c r="AY268" s="16" t="s">
        <v>158</v>
      </c>
      <c r="BE268" s="152">
        <f>IF(N268="základní",J268,0)</f>
        <v>0</v>
      </c>
      <c r="BF268" s="152">
        <f>IF(N268="snížená",J268,0)</f>
        <v>0</v>
      </c>
      <c r="BG268" s="152">
        <f>IF(N268="zákl. přenesená",J268,0)</f>
        <v>0</v>
      </c>
      <c r="BH268" s="152">
        <f>IF(N268="sníž. přenesená",J268,0)</f>
        <v>0</v>
      </c>
      <c r="BI268" s="152">
        <f>IF(N268="nulová",J268,0)</f>
        <v>0</v>
      </c>
      <c r="BJ268" s="16" t="s">
        <v>82</v>
      </c>
      <c r="BK268" s="152">
        <f>ROUND(I268*H268,2)</f>
        <v>0</v>
      </c>
      <c r="BL268" s="16" t="s">
        <v>164</v>
      </c>
      <c r="BM268" s="252" t="s">
        <v>454</v>
      </c>
    </row>
    <row r="269" s="13" customFormat="1">
      <c r="A269" s="13"/>
      <c r="B269" s="253"/>
      <c r="C269" s="254"/>
      <c r="D269" s="255" t="s">
        <v>166</v>
      </c>
      <c r="E269" s="256" t="s">
        <v>1</v>
      </c>
      <c r="F269" s="257" t="s">
        <v>325</v>
      </c>
      <c r="G269" s="254"/>
      <c r="H269" s="258">
        <v>32</v>
      </c>
      <c r="I269" s="259"/>
      <c r="J269" s="254"/>
      <c r="K269" s="254"/>
      <c r="L269" s="260"/>
      <c r="M269" s="261"/>
      <c r="N269" s="262"/>
      <c r="O269" s="262"/>
      <c r="P269" s="262"/>
      <c r="Q269" s="262"/>
      <c r="R269" s="262"/>
      <c r="S269" s="262"/>
      <c r="T269" s="26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4" t="s">
        <v>166</v>
      </c>
      <c r="AU269" s="264" t="s">
        <v>84</v>
      </c>
      <c r="AV269" s="13" t="s">
        <v>84</v>
      </c>
      <c r="AW269" s="13" t="s">
        <v>30</v>
      </c>
      <c r="AX269" s="13" t="s">
        <v>82</v>
      </c>
      <c r="AY269" s="264" t="s">
        <v>158</v>
      </c>
    </row>
    <row r="270" s="2" customFormat="1" ht="21.75" customHeight="1">
      <c r="A270" s="39"/>
      <c r="B270" s="40"/>
      <c r="C270" s="240" t="s">
        <v>455</v>
      </c>
      <c r="D270" s="240" t="s">
        <v>160</v>
      </c>
      <c r="E270" s="241" t="s">
        <v>456</v>
      </c>
      <c r="F270" s="242" t="s">
        <v>457</v>
      </c>
      <c r="G270" s="243" t="s">
        <v>163</v>
      </c>
      <c r="H270" s="244">
        <v>32</v>
      </c>
      <c r="I270" s="245"/>
      <c r="J270" s="246">
        <f>ROUND(I270*H270,2)</f>
        <v>0</v>
      </c>
      <c r="K270" s="247"/>
      <c r="L270" s="42"/>
      <c r="M270" s="248" t="s">
        <v>1</v>
      </c>
      <c r="N270" s="249" t="s">
        <v>40</v>
      </c>
      <c r="O270" s="92"/>
      <c r="P270" s="250">
        <f>O270*H270</f>
        <v>0</v>
      </c>
      <c r="Q270" s="250">
        <v>0</v>
      </c>
      <c r="R270" s="250">
        <f>Q270*H270</f>
        <v>0</v>
      </c>
      <c r="S270" s="250">
        <v>0</v>
      </c>
      <c r="T270" s="25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2" t="s">
        <v>164</v>
      </c>
      <c r="AT270" s="252" t="s">
        <v>160</v>
      </c>
      <c r="AU270" s="252" t="s">
        <v>84</v>
      </c>
      <c r="AY270" s="16" t="s">
        <v>158</v>
      </c>
      <c r="BE270" s="152">
        <f>IF(N270="základní",J270,0)</f>
        <v>0</v>
      </c>
      <c r="BF270" s="152">
        <f>IF(N270="snížená",J270,0)</f>
        <v>0</v>
      </c>
      <c r="BG270" s="152">
        <f>IF(N270="zákl. přenesená",J270,0)</f>
        <v>0</v>
      </c>
      <c r="BH270" s="152">
        <f>IF(N270="sníž. přenesená",J270,0)</f>
        <v>0</v>
      </c>
      <c r="BI270" s="152">
        <f>IF(N270="nulová",J270,0)</f>
        <v>0</v>
      </c>
      <c r="BJ270" s="16" t="s">
        <v>82</v>
      </c>
      <c r="BK270" s="152">
        <f>ROUND(I270*H270,2)</f>
        <v>0</v>
      </c>
      <c r="BL270" s="16" t="s">
        <v>164</v>
      </c>
      <c r="BM270" s="252" t="s">
        <v>458</v>
      </c>
    </row>
    <row r="271" s="13" customFormat="1">
      <c r="A271" s="13"/>
      <c r="B271" s="253"/>
      <c r="C271" s="254"/>
      <c r="D271" s="255" t="s">
        <v>166</v>
      </c>
      <c r="E271" s="256" t="s">
        <v>1</v>
      </c>
      <c r="F271" s="257" t="s">
        <v>325</v>
      </c>
      <c r="G271" s="254"/>
      <c r="H271" s="258">
        <v>32</v>
      </c>
      <c r="I271" s="259"/>
      <c r="J271" s="254"/>
      <c r="K271" s="254"/>
      <c r="L271" s="260"/>
      <c r="M271" s="261"/>
      <c r="N271" s="262"/>
      <c r="O271" s="262"/>
      <c r="P271" s="262"/>
      <c r="Q271" s="262"/>
      <c r="R271" s="262"/>
      <c r="S271" s="262"/>
      <c r="T271" s="26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4" t="s">
        <v>166</v>
      </c>
      <c r="AU271" s="264" t="s">
        <v>84</v>
      </c>
      <c r="AV271" s="13" t="s">
        <v>84</v>
      </c>
      <c r="AW271" s="13" t="s">
        <v>30</v>
      </c>
      <c r="AX271" s="13" t="s">
        <v>82</v>
      </c>
      <c r="AY271" s="264" t="s">
        <v>158</v>
      </c>
    </row>
    <row r="272" s="2" customFormat="1" ht="33" customHeight="1">
      <c r="A272" s="39"/>
      <c r="B272" s="40"/>
      <c r="C272" s="240" t="s">
        <v>459</v>
      </c>
      <c r="D272" s="240" t="s">
        <v>160</v>
      </c>
      <c r="E272" s="241" t="s">
        <v>460</v>
      </c>
      <c r="F272" s="242" t="s">
        <v>461</v>
      </c>
      <c r="G272" s="243" t="s">
        <v>192</v>
      </c>
      <c r="H272" s="244">
        <v>18</v>
      </c>
      <c r="I272" s="245"/>
      <c r="J272" s="246">
        <f>ROUND(I272*H272,2)</f>
        <v>0</v>
      </c>
      <c r="K272" s="247"/>
      <c r="L272" s="42"/>
      <c r="M272" s="248" t="s">
        <v>1</v>
      </c>
      <c r="N272" s="249" t="s">
        <v>40</v>
      </c>
      <c r="O272" s="92"/>
      <c r="P272" s="250">
        <f>O272*H272</f>
        <v>0</v>
      </c>
      <c r="Q272" s="250">
        <v>0.00077999999999999999</v>
      </c>
      <c r="R272" s="250">
        <f>Q272*H272</f>
        <v>0.01404</v>
      </c>
      <c r="S272" s="250">
        <v>0.001</v>
      </c>
      <c r="T272" s="251">
        <f>S272*H272</f>
        <v>0.018000000000000002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52" t="s">
        <v>164</v>
      </c>
      <c r="AT272" s="252" t="s">
        <v>160</v>
      </c>
      <c r="AU272" s="252" t="s">
        <v>84</v>
      </c>
      <c r="AY272" s="16" t="s">
        <v>158</v>
      </c>
      <c r="BE272" s="152">
        <f>IF(N272="základní",J272,0)</f>
        <v>0</v>
      </c>
      <c r="BF272" s="152">
        <f>IF(N272="snížená",J272,0)</f>
        <v>0</v>
      </c>
      <c r="BG272" s="152">
        <f>IF(N272="zákl. přenesená",J272,0)</f>
        <v>0</v>
      </c>
      <c r="BH272" s="152">
        <f>IF(N272="sníž. přenesená",J272,0)</f>
        <v>0</v>
      </c>
      <c r="BI272" s="152">
        <f>IF(N272="nulová",J272,0)</f>
        <v>0</v>
      </c>
      <c r="BJ272" s="16" t="s">
        <v>82</v>
      </c>
      <c r="BK272" s="152">
        <f>ROUND(I272*H272,2)</f>
        <v>0</v>
      </c>
      <c r="BL272" s="16" t="s">
        <v>164</v>
      </c>
      <c r="BM272" s="252" t="s">
        <v>462</v>
      </c>
    </row>
    <row r="273" s="13" customFormat="1">
      <c r="A273" s="13"/>
      <c r="B273" s="253"/>
      <c r="C273" s="254"/>
      <c r="D273" s="255" t="s">
        <v>166</v>
      </c>
      <c r="E273" s="256" t="s">
        <v>1</v>
      </c>
      <c r="F273" s="257" t="s">
        <v>463</v>
      </c>
      <c r="G273" s="254"/>
      <c r="H273" s="258">
        <v>18</v>
      </c>
      <c r="I273" s="259"/>
      <c r="J273" s="254"/>
      <c r="K273" s="254"/>
      <c r="L273" s="260"/>
      <c r="M273" s="261"/>
      <c r="N273" s="262"/>
      <c r="O273" s="262"/>
      <c r="P273" s="262"/>
      <c r="Q273" s="262"/>
      <c r="R273" s="262"/>
      <c r="S273" s="262"/>
      <c r="T273" s="26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4" t="s">
        <v>166</v>
      </c>
      <c r="AU273" s="264" t="s">
        <v>84</v>
      </c>
      <c r="AV273" s="13" t="s">
        <v>84</v>
      </c>
      <c r="AW273" s="13" t="s">
        <v>30</v>
      </c>
      <c r="AX273" s="13" t="s">
        <v>82</v>
      </c>
      <c r="AY273" s="264" t="s">
        <v>158</v>
      </c>
    </row>
    <row r="274" s="2" customFormat="1" ht="24.15" customHeight="1">
      <c r="A274" s="39"/>
      <c r="B274" s="40"/>
      <c r="C274" s="265" t="s">
        <v>464</v>
      </c>
      <c r="D274" s="265" t="s">
        <v>243</v>
      </c>
      <c r="E274" s="266" t="s">
        <v>465</v>
      </c>
      <c r="F274" s="267" t="s">
        <v>466</v>
      </c>
      <c r="G274" s="268" t="s">
        <v>372</v>
      </c>
      <c r="H274" s="269">
        <v>0.071999999999999995</v>
      </c>
      <c r="I274" s="270"/>
      <c r="J274" s="271">
        <f>ROUND(I274*H274,2)</f>
        <v>0</v>
      </c>
      <c r="K274" s="272"/>
      <c r="L274" s="273"/>
      <c r="M274" s="274" t="s">
        <v>1</v>
      </c>
      <c r="N274" s="275" t="s">
        <v>40</v>
      </c>
      <c r="O274" s="92"/>
      <c r="P274" s="250">
        <f>O274*H274</f>
        <v>0</v>
      </c>
      <c r="Q274" s="250">
        <v>1</v>
      </c>
      <c r="R274" s="250">
        <f>Q274*H274</f>
        <v>0.071999999999999995</v>
      </c>
      <c r="S274" s="250">
        <v>0</v>
      </c>
      <c r="T274" s="25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52" t="s">
        <v>195</v>
      </c>
      <c r="AT274" s="252" t="s">
        <v>243</v>
      </c>
      <c r="AU274" s="252" t="s">
        <v>84</v>
      </c>
      <c r="AY274" s="16" t="s">
        <v>158</v>
      </c>
      <c r="BE274" s="152">
        <f>IF(N274="základní",J274,0)</f>
        <v>0</v>
      </c>
      <c r="BF274" s="152">
        <f>IF(N274="snížená",J274,0)</f>
        <v>0</v>
      </c>
      <c r="BG274" s="152">
        <f>IF(N274="zákl. přenesená",J274,0)</f>
        <v>0</v>
      </c>
      <c r="BH274" s="152">
        <f>IF(N274="sníž. přenesená",J274,0)</f>
        <v>0</v>
      </c>
      <c r="BI274" s="152">
        <f>IF(N274="nulová",J274,0)</f>
        <v>0</v>
      </c>
      <c r="BJ274" s="16" t="s">
        <v>82</v>
      </c>
      <c r="BK274" s="152">
        <f>ROUND(I274*H274,2)</f>
        <v>0</v>
      </c>
      <c r="BL274" s="16" t="s">
        <v>164</v>
      </c>
      <c r="BM274" s="252" t="s">
        <v>467</v>
      </c>
    </row>
    <row r="275" s="13" customFormat="1">
      <c r="A275" s="13"/>
      <c r="B275" s="253"/>
      <c r="C275" s="254"/>
      <c r="D275" s="255" t="s">
        <v>166</v>
      </c>
      <c r="E275" s="256" t="s">
        <v>1</v>
      </c>
      <c r="F275" s="257" t="s">
        <v>468</v>
      </c>
      <c r="G275" s="254"/>
      <c r="H275" s="258">
        <v>0.071999999999999995</v>
      </c>
      <c r="I275" s="259"/>
      <c r="J275" s="254"/>
      <c r="K275" s="254"/>
      <c r="L275" s="260"/>
      <c r="M275" s="261"/>
      <c r="N275" s="262"/>
      <c r="O275" s="262"/>
      <c r="P275" s="262"/>
      <c r="Q275" s="262"/>
      <c r="R275" s="262"/>
      <c r="S275" s="262"/>
      <c r="T275" s="26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4" t="s">
        <v>166</v>
      </c>
      <c r="AU275" s="264" t="s">
        <v>84</v>
      </c>
      <c r="AV275" s="13" t="s">
        <v>84</v>
      </c>
      <c r="AW275" s="13" t="s">
        <v>30</v>
      </c>
      <c r="AX275" s="13" t="s">
        <v>82</v>
      </c>
      <c r="AY275" s="264" t="s">
        <v>158</v>
      </c>
    </row>
    <row r="276" s="12" customFormat="1" ht="22.8" customHeight="1">
      <c r="A276" s="12"/>
      <c r="B276" s="224"/>
      <c r="C276" s="225"/>
      <c r="D276" s="226" t="s">
        <v>74</v>
      </c>
      <c r="E276" s="238" t="s">
        <v>469</v>
      </c>
      <c r="F276" s="238" t="s">
        <v>470</v>
      </c>
      <c r="G276" s="225"/>
      <c r="H276" s="225"/>
      <c r="I276" s="228"/>
      <c r="J276" s="239">
        <f>BK276</f>
        <v>0</v>
      </c>
      <c r="K276" s="225"/>
      <c r="L276" s="230"/>
      <c r="M276" s="231"/>
      <c r="N276" s="232"/>
      <c r="O276" s="232"/>
      <c r="P276" s="233">
        <f>SUM(P277:P296)</f>
        <v>0</v>
      </c>
      <c r="Q276" s="232"/>
      <c r="R276" s="233">
        <f>SUM(R277:R296)</f>
        <v>0</v>
      </c>
      <c r="S276" s="232"/>
      <c r="T276" s="234">
        <f>SUM(T277:T296)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35" t="s">
        <v>82</v>
      </c>
      <c r="AT276" s="236" t="s">
        <v>74</v>
      </c>
      <c r="AU276" s="236" t="s">
        <v>82</v>
      </c>
      <c r="AY276" s="235" t="s">
        <v>158</v>
      </c>
      <c r="BK276" s="237">
        <f>SUM(BK277:BK296)</f>
        <v>0</v>
      </c>
    </row>
    <row r="277" s="2" customFormat="1" ht="37.8" customHeight="1">
      <c r="A277" s="39"/>
      <c r="B277" s="40"/>
      <c r="C277" s="240" t="s">
        <v>471</v>
      </c>
      <c r="D277" s="240" t="s">
        <v>160</v>
      </c>
      <c r="E277" s="241" t="s">
        <v>472</v>
      </c>
      <c r="F277" s="242" t="s">
        <v>473</v>
      </c>
      <c r="G277" s="243" t="s">
        <v>372</v>
      </c>
      <c r="H277" s="244">
        <v>48.030000000000001</v>
      </c>
      <c r="I277" s="245"/>
      <c r="J277" s="246">
        <f>ROUND(I277*H277,2)</f>
        <v>0</v>
      </c>
      <c r="K277" s="247"/>
      <c r="L277" s="42"/>
      <c r="M277" s="248" t="s">
        <v>1</v>
      </c>
      <c r="N277" s="249" t="s">
        <v>40</v>
      </c>
      <c r="O277" s="92"/>
      <c r="P277" s="250">
        <f>O277*H277</f>
        <v>0</v>
      </c>
      <c r="Q277" s="250">
        <v>0</v>
      </c>
      <c r="R277" s="250">
        <f>Q277*H277</f>
        <v>0</v>
      </c>
      <c r="S277" s="250">
        <v>0</v>
      </c>
      <c r="T277" s="25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2" t="s">
        <v>164</v>
      </c>
      <c r="AT277" s="252" t="s">
        <v>160</v>
      </c>
      <c r="AU277" s="252" t="s">
        <v>84</v>
      </c>
      <c r="AY277" s="16" t="s">
        <v>158</v>
      </c>
      <c r="BE277" s="152">
        <f>IF(N277="základní",J277,0)</f>
        <v>0</v>
      </c>
      <c r="BF277" s="152">
        <f>IF(N277="snížená",J277,0)</f>
        <v>0</v>
      </c>
      <c r="BG277" s="152">
        <f>IF(N277="zákl. přenesená",J277,0)</f>
        <v>0</v>
      </c>
      <c r="BH277" s="152">
        <f>IF(N277="sníž. přenesená",J277,0)</f>
        <v>0</v>
      </c>
      <c r="BI277" s="152">
        <f>IF(N277="nulová",J277,0)</f>
        <v>0</v>
      </c>
      <c r="BJ277" s="16" t="s">
        <v>82</v>
      </c>
      <c r="BK277" s="152">
        <f>ROUND(I277*H277,2)</f>
        <v>0</v>
      </c>
      <c r="BL277" s="16" t="s">
        <v>164</v>
      </c>
      <c r="BM277" s="252" t="s">
        <v>474</v>
      </c>
    </row>
    <row r="278" s="13" customFormat="1">
      <c r="A278" s="13"/>
      <c r="B278" s="253"/>
      <c r="C278" s="254"/>
      <c r="D278" s="255" t="s">
        <v>166</v>
      </c>
      <c r="E278" s="256" t="s">
        <v>107</v>
      </c>
      <c r="F278" s="257" t="s">
        <v>475</v>
      </c>
      <c r="G278" s="254"/>
      <c r="H278" s="258">
        <v>48.030000000000001</v>
      </c>
      <c r="I278" s="259"/>
      <c r="J278" s="254"/>
      <c r="K278" s="254"/>
      <c r="L278" s="260"/>
      <c r="M278" s="261"/>
      <c r="N278" s="262"/>
      <c r="O278" s="262"/>
      <c r="P278" s="262"/>
      <c r="Q278" s="262"/>
      <c r="R278" s="262"/>
      <c r="S278" s="262"/>
      <c r="T278" s="26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4" t="s">
        <v>166</v>
      </c>
      <c r="AU278" s="264" t="s">
        <v>84</v>
      </c>
      <c r="AV278" s="13" t="s">
        <v>84</v>
      </c>
      <c r="AW278" s="13" t="s">
        <v>30</v>
      </c>
      <c r="AX278" s="13" t="s">
        <v>82</v>
      </c>
      <c r="AY278" s="264" t="s">
        <v>158</v>
      </c>
    </row>
    <row r="279" s="2" customFormat="1" ht="37.8" customHeight="1">
      <c r="A279" s="39"/>
      <c r="B279" s="40"/>
      <c r="C279" s="240" t="s">
        <v>476</v>
      </c>
      <c r="D279" s="240" t="s">
        <v>160</v>
      </c>
      <c r="E279" s="241" t="s">
        <v>477</v>
      </c>
      <c r="F279" s="242" t="s">
        <v>478</v>
      </c>
      <c r="G279" s="243" t="s">
        <v>372</v>
      </c>
      <c r="H279" s="244">
        <v>3.3900000000000001</v>
      </c>
      <c r="I279" s="245"/>
      <c r="J279" s="246">
        <f>ROUND(I279*H279,2)</f>
        <v>0</v>
      </c>
      <c r="K279" s="247"/>
      <c r="L279" s="42"/>
      <c r="M279" s="248" t="s">
        <v>1</v>
      </c>
      <c r="N279" s="249" t="s">
        <v>40</v>
      </c>
      <c r="O279" s="92"/>
      <c r="P279" s="250">
        <f>O279*H279</f>
        <v>0</v>
      </c>
      <c r="Q279" s="250">
        <v>0</v>
      </c>
      <c r="R279" s="250">
        <f>Q279*H279</f>
        <v>0</v>
      </c>
      <c r="S279" s="250">
        <v>0</v>
      </c>
      <c r="T279" s="25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2" t="s">
        <v>164</v>
      </c>
      <c r="AT279" s="252" t="s">
        <v>160</v>
      </c>
      <c r="AU279" s="252" t="s">
        <v>84</v>
      </c>
      <c r="AY279" s="16" t="s">
        <v>158</v>
      </c>
      <c r="BE279" s="152">
        <f>IF(N279="základní",J279,0)</f>
        <v>0</v>
      </c>
      <c r="BF279" s="152">
        <f>IF(N279="snížená",J279,0)</f>
        <v>0</v>
      </c>
      <c r="BG279" s="152">
        <f>IF(N279="zákl. přenesená",J279,0)</f>
        <v>0</v>
      </c>
      <c r="BH279" s="152">
        <f>IF(N279="sníž. přenesená",J279,0)</f>
        <v>0</v>
      </c>
      <c r="BI279" s="152">
        <f>IF(N279="nulová",J279,0)</f>
        <v>0</v>
      </c>
      <c r="BJ279" s="16" t="s">
        <v>82</v>
      </c>
      <c r="BK279" s="152">
        <f>ROUND(I279*H279,2)</f>
        <v>0</v>
      </c>
      <c r="BL279" s="16" t="s">
        <v>164</v>
      </c>
      <c r="BM279" s="252" t="s">
        <v>479</v>
      </c>
    </row>
    <row r="280" s="13" customFormat="1">
      <c r="A280" s="13"/>
      <c r="B280" s="253"/>
      <c r="C280" s="254"/>
      <c r="D280" s="255" t="s">
        <v>166</v>
      </c>
      <c r="E280" s="256" t="s">
        <v>1</v>
      </c>
      <c r="F280" s="257" t="s">
        <v>480</v>
      </c>
      <c r="G280" s="254"/>
      <c r="H280" s="258">
        <v>3.3900000000000001</v>
      </c>
      <c r="I280" s="259"/>
      <c r="J280" s="254"/>
      <c r="K280" s="254"/>
      <c r="L280" s="260"/>
      <c r="M280" s="261"/>
      <c r="N280" s="262"/>
      <c r="O280" s="262"/>
      <c r="P280" s="262"/>
      <c r="Q280" s="262"/>
      <c r="R280" s="262"/>
      <c r="S280" s="262"/>
      <c r="T280" s="26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4" t="s">
        <v>166</v>
      </c>
      <c r="AU280" s="264" t="s">
        <v>84</v>
      </c>
      <c r="AV280" s="13" t="s">
        <v>84</v>
      </c>
      <c r="AW280" s="13" t="s">
        <v>30</v>
      </c>
      <c r="AX280" s="13" t="s">
        <v>82</v>
      </c>
      <c r="AY280" s="264" t="s">
        <v>158</v>
      </c>
    </row>
    <row r="281" s="2" customFormat="1" ht="24.15" customHeight="1">
      <c r="A281" s="39"/>
      <c r="B281" s="40"/>
      <c r="C281" s="240" t="s">
        <v>408</v>
      </c>
      <c r="D281" s="240" t="s">
        <v>160</v>
      </c>
      <c r="E281" s="241" t="s">
        <v>481</v>
      </c>
      <c r="F281" s="242" t="s">
        <v>482</v>
      </c>
      <c r="G281" s="243" t="s">
        <v>372</v>
      </c>
      <c r="H281" s="244">
        <v>3.3900000000000001</v>
      </c>
      <c r="I281" s="245"/>
      <c r="J281" s="246">
        <f>ROUND(I281*H281,2)</f>
        <v>0</v>
      </c>
      <c r="K281" s="247"/>
      <c r="L281" s="42"/>
      <c r="M281" s="248" t="s">
        <v>1</v>
      </c>
      <c r="N281" s="249" t="s">
        <v>40</v>
      </c>
      <c r="O281" s="92"/>
      <c r="P281" s="250">
        <f>O281*H281</f>
        <v>0</v>
      </c>
      <c r="Q281" s="250">
        <v>0</v>
      </c>
      <c r="R281" s="250">
        <f>Q281*H281</f>
        <v>0</v>
      </c>
      <c r="S281" s="250">
        <v>0</v>
      </c>
      <c r="T281" s="25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2" t="s">
        <v>164</v>
      </c>
      <c r="AT281" s="252" t="s">
        <v>160</v>
      </c>
      <c r="AU281" s="252" t="s">
        <v>84</v>
      </c>
      <c r="AY281" s="16" t="s">
        <v>158</v>
      </c>
      <c r="BE281" s="152">
        <f>IF(N281="základní",J281,0)</f>
        <v>0</v>
      </c>
      <c r="BF281" s="152">
        <f>IF(N281="snížená",J281,0)</f>
        <v>0</v>
      </c>
      <c r="BG281" s="152">
        <f>IF(N281="zákl. přenesená",J281,0)</f>
        <v>0</v>
      </c>
      <c r="BH281" s="152">
        <f>IF(N281="sníž. přenesená",J281,0)</f>
        <v>0</v>
      </c>
      <c r="BI281" s="152">
        <f>IF(N281="nulová",J281,0)</f>
        <v>0</v>
      </c>
      <c r="BJ281" s="16" t="s">
        <v>82</v>
      </c>
      <c r="BK281" s="152">
        <f>ROUND(I281*H281,2)</f>
        <v>0</v>
      </c>
      <c r="BL281" s="16" t="s">
        <v>164</v>
      </c>
      <c r="BM281" s="252" t="s">
        <v>483</v>
      </c>
    </row>
    <row r="282" s="13" customFormat="1">
      <c r="A282" s="13"/>
      <c r="B282" s="253"/>
      <c r="C282" s="254"/>
      <c r="D282" s="255" t="s">
        <v>166</v>
      </c>
      <c r="E282" s="256" t="s">
        <v>1</v>
      </c>
      <c r="F282" s="257" t="s">
        <v>480</v>
      </c>
      <c r="G282" s="254"/>
      <c r="H282" s="258">
        <v>3.3900000000000001</v>
      </c>
      <c r="I282" s="259"/>
      <c r="J282" s="254"/>
      <c r="K282" s="254"/>
      <c r="L282" s="260"/>
      <c r="M282" s="261"/>
      <c r="N282" s="262"/>
      <c r="O282" s="262"/>
      <c r="P282" s="262"/>
      <c r="Q282" s="262"/>
      <c r="R282" s="262"/>
      <c r="S282" s="262"/>
      <c r="T282" s="26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4" t="s">
        <v>166</v>
      </c>
      <c r="AU282" s="264" t="s">
        <v>84</v>
      </c>
      <c r="AV282" s="13" t="s">
        <v>84</v>
      </c>
      <c r="AW282" s="13" t="s">
        <v>30</v>
      </c>
      <c r="AX282" s="13" t="s">
        <v>82</v>
      </c>
      <c r="AY282" s="264" t="s">
        <v>158</v>
      </c>
    </row>
    <row r="283" s="2" customFormat="1" ht="16.5" customHeight="1">
      <c r="A283" s="39"/>
      <c r="B283" s="40"/>
      <c r="C283" s="240" t="s">
        <v>484</v>
      </c>
      <c r="D283" s="240" t="s">
        <v>160</v>
      </c>
      <c r="E283" s="241" t="s">
        <v>485</v>
      </c>
      <c r="F283" s="242" t="s">
        <v>486</v>
      </c>
      <c r="G283" s="243" t="s">
        <v>372</v>
      </c>
      <c r="H283" s="244">
        <v>108.48</v>
      </c>
      <c r="I283" s="245"/>
      <c r="J283" s="246">
        <f>ROUND(I283*H283,2)</f>
        <v>0</v>
      </c>
      <c r="K283" s="247"/>
      <c r="L283" s="42"/>
      <c r="M283" s="248" t="s">
        <v>1</v>
      </c>
      <c r="N283" s="249" t="s">
        <v>40</v>
      </c>
      <c r="O283" s="92"/>
      <c r="P283" s="250">
        <f>O283*H283</f>
        <v>0</v>
      </c>
      <c r="Q283" s="250">
        <v>0</v>
      </c>
      <c r="R283" s="250">
        <f>Q283*H283</f>
        <v>0</v>
      </c>
      <c r="S283" s="250">
        <v>0</v>
      </c>
      <c r="T283" s="25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52" t="s">
        <v>164</v>
      </c>
      <c r="AT283" s="252" t="s">
        <v>160</v>
      </c>
      <c r="AU283" s="252" t="s">
        <v>84</v>
      </c>
      <c r="AY283" s="16" t="s">
        <v>158</v>
      </c>
      <c r="BE283" s="152">
        <f>IF(N283="základní",J283,0)</f>
        <v>0</v>
      </c>
      <c r="BF283" s="152">
        <f>IF(N283="snížená",J283,0)</f>
        <v>0</v>
      </c>
      <c r="BG283" s="152">
        <f>IF(N283="zákl. přenesená",J283,0)</f>
        <v>0</v>
      </c>
      <c r="BH283" s="152">
        <f>IF(N283="sníž. přenesená",J283,0)</f>
        <v>0</v>
      </c>
      <c r="BI283" s="152">
        <f>IF(N283="nulová",J283,0)</f>
        <v>0</v>
      </c>
      <c r="BJ283" s="16" t="s">
        <v>82</v>
      </c>
      <c r="BK283" s="152">
        <f>ROUND(I283*H283,2)</f>
        <v>0</v>
      </c>
      <c r="BL283" s="16" t="s">
        <v>164</v>
      </c>
      <c r="BM283" s="252" t="s">
        <v>487</v>
      </c>
    </row>
    <row r="284" s="13" customFormat="1">
      <c r="A284" s="13"/>
      <c r="B284" s="253"/>
      <c r="C284" s="254"/>
      <c r="D284" s="255" t="s">
        <v>166</v>
      </c>
      <c r="E284" s="256" t="s">
        <v>1</v>
      </c>
      <c r="F284" s="257" t="s">
        <v>488</v>
      </c>
      <c r="G284" s="254"/>
      <c r="H284" s="258">
        <v>108.48</v>
      </c>
      <c r="I284" s="259"/>
      <c r="J284" s="254"/>
      <c r="K284" s="254"/>
      <c r="L284" s="260"/>
      <c r="M284" s="261"/>
      <c r="N284" s="262"/>
      <c r="O284" s="262"/>
      <c r="P284" s="262"/>
      <c r="Q284" s="262"/>
      <c r="R284" s="262"/>
      <c r="S284" s="262"/>
      <c r="T284" s="26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4" t="s">
        <v>166</v>
      </c>
      <c r="AU284" s="264" t="s">
        <v>84</v>
      </c>
      <c r="AV284" s="13" t="s">
        <v>84</v>
      </c>
      <c r="AW284" s="13" t="s">
        <v>30</v>
      </c>
      <c r="AX284" s="13" t="s">
        <v>82</v>
      </c>
      <c r="AY284" s="264" t="s">
        <v>158</v>
      </c>
    </row>
    <row r="285" s="2" customFormat="1" ht="24.15" customHeight="1">
      <c r="A285" s="39"/>
      <c r="B285" s="40"/>
      <c r="C285" s="240" t="s">
        <v>489</v>
      </c>
      <c r="D285" s="240" t="s">
        <v>160</v>
      </c>
      <c r="E285" s="241" t="s">
        <v>490</v>
      </c>
      <c r="F285" s="242" t="s">
        <v>491</v>
      </c>
      <c r="G285" s="243" t="s">
        <v>372</v>
      </c>
      <c r="H285" s="244">
        <v>73.689999999999998</v>
      </c>
      <c r="I285" s="245"/>
      <c r="J285" s="246">
        <f>ROUND(I285*H285,2)</f>
        <v>0</v>
      </c>
      <c r="K285" s="247"/>
      <c r="L285" s="42"/>
      <c r="M285" s="248" t="s">
        <v>1</v>
      </c>
      <c r="N285" s="249" t="s">
        <v>40</v>
      </c>
      <c r="O285" s="92"/>
      <c r="P285" s="250">
        <f>O285*H285</f>
        <v>0</v>
      </c>
      <c r="Q285" s="250">
        <v>0</v>
      </c>
      <c r="R285" s="250">
        <f>Q285*H285</f>
        <v>0</v>
      </c>
      <c r="S285" s="250">
        <v>0</v>
      </c>
      <c r="T285" s="25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52" t="s">
        <v>164</v>
      </c>
      <c r="AT285" s="252" t="s">
        <v>160</v>
      </c>
      <c r="AU285" s="252" t="s">
        <v>84</v>
      </c>
      <c r="AY285" s="16" t="s">
        <v>158</v>
      </c>
      <c r="BE285" s="152">
        <f>IF(N285="základní",J285,0)</f>
        <v>0</v>
      </c>
      <c r="BF285" s="152">
        <f>IF(N285="snížená",J285,0)</f>
        <v>0</v>
      </c>
      <c r="BG285" s="152">
        <f>IF(N285="zákl. přenesená",J285,0)</f>
        <v>0</v>
      </c>
      <c r="BH285" s="152">
        <f>IF(N285="sníž. přenesená",J285,0)</f>
        <v>0</v>
      </c>
      <c r="BI285" s="152">
        <f>IF(N285="nulová",J285,0)</f>
        <v>0</v>
      </c>
      <c r="BJ285" s="16" t="s">
        <v>82</v>
      </c>
      <c r="BK285" s="152">
        <f>ROUND(I285*H285,2)</f>
        <v>0</v>
      </c>
      <c r="BL285" s="16" t="s">
        <v>164</v>
      </c>
      <c r="BM285" s="252" t="s">
        <v>492</v>
      </c>
    </row>
    <row r="286" s="13" customFormat="1">
      <c r="A286" s="13"/>
      <c r="B286" s="253"/>
      <c r="C286" s="254"/>
      <c r="D286" s="255" t="s">
        <v>166</v>
      </c>
      <c r="E286" s="256" t="s">
        <v>1</v>
      </c>
      <c r="F286" s="257" t="s">
        <v>493</v>
      </c>
      <c r="G286" s="254"/>
      <c r="H286" s="258">
        <v>73.689999999999998</v>
      </c>
      <c r="I286" s="259"/>
      <c r="J286" s="254"/>
      <c r="K286" s="254"/>
      <c r="L286" s="260"/>
      <c r="M286" s="261"/>
      <c r="N286" s="262"/>
      <c r="O286" s="262"/>
      <c r="P286" s="262"/>
      <c r="Q286" s="262"/>
      <c r="R286" s="262"/>
      <c r="S286" s="262"/>
      <c r="T286" s="26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4" t="s">
        <v>166</v>
      </c>
      <c r="AU286" s="264" t="s">
        <v>84</v>
      </c>
      <c r="AV286" s="13" t="s">
        <v>84</v>
      </c>
      <c r="AW286" s="13" t="s">
        <v>30</v>
      </c>
      <c r="AX286" s="13" t="s">
        <v>82</v>
      </c>
      <c r="AY286" s="264" t="s">
        <v>158</v>
      </c>
    </row>
    <row r="287" s="2" customFormat="1" ht="24.15" customHeight="1">
      <c r="A287" s="39"/>
      <c r="B287" s="40"/>
      <c r="C287" s="240" t="s">
        <v>494</v>
      </c>
      <c r="D287" s="240" t="s">
        <v>160</v>
      </c>
      <c r="E287" s="241" t="s">
        <v>495</v>
      </c>
      <c r="F287" s="242" t="s">
        <v>496</v>
      </c>
      <c r="G287" s="243" t="s">
        <v>372</v>
      </c>
      <c r="H287" s="244">
        <v>2358.0799999999999</v>
      </c>
      <c r="I287" s="245"/>
      <c r="J287" s="246">
        <f>ROUND(I287*H287,2)</f>
        <v>0</v>
      </c>
      <c r="K287" s="247"/>
      <c r="L287" s="42"/>
      <c r="M287" s="248" t="s">
        <v>1</v>
      </c>
      <c r="N287" s="249" t="s">
        <v>40</v>
      </c>
      <c r="O287" s="92"/>
      <c r="P287" s="250">
        <f>O287*H287</f>
        <v>0</v>
      </c>
      <c r="Q287" s="250">
        <v>0</v>
      </c>
      <c r="R287" s="250">
        <f>Q287*H287</f>
        <v>0</v>
      </c>
      <c r="S287" s="250">
        <v>0</v>
      </c>
      <c r="T287" s="25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52" t="s">
        <v>164</v>
      </c>
      <c r="AT287" s="252" t="s">
        <v>160</v>
      </c>
      <c r="AU287" s="252" t="s">
        <v>84</v>
      </c>
      <c r="AY287" s="16" t="s">
        <v>158</v>
      </c>
      <c r="BE287" s="152">
        <f>IF(N287="základní",J287,0)</f>
        <v>0</v>
      </c>
      <c r="BF287" s="152">
        <f>IF(N287="snížená",J287,0)</f>
        <v>0</v>
      </c>
      <c r="BG287" s="152">
        <f>IF(N287="zákl. přenesená",J287,0)</f>
        <v>0</v>
      </c>
      <c r="BH287" s="152">
        <f>IF(N287="sníž. přenesená",J287,0)</f>
        <v>0</v>
      </c>
      <c r="BI287" s="152">
        <f>IF(N287="nulová",J287,0)</f>
        <v>0</v>
      </c>
      <c r="BJ287" s="16" t="s">
        <v>82</v>
      </c>
      <c r="BK287" s="152">
        <f>ROUND(I287*H287,2)</f>
        <v>0</v>
      </c>
      <c r="BL287" s="16" t="s">
        <v>164</v>
      </c>
      <c r="BM287" s="252" t="s">
        <v>497</v>
      </c>
    </row>
    <row r="288" s="13" customFormat="1">
      <c r="A288" s="13"/>
      <c r="B288" s="253"/>
      <c r="C288" s="254"/>
      <c r="D288" s="255" t="s">
        <v>166</v>
      </c>
      <c r="E288" s="256" t="s">
        <v>1</v>
      </c>
      <c r="F288" s="257" t="s">
        <v>498</v>
      </c>
      <c r="G288" s="254"/>
      <c r="H288" s="258">
        <v>2358.0799999999999</v>
      </c>
      <c r="I288" s="259"/>
      <c r="J288" s="254"/>
      <c r="K288" s="254"/>
      <c r="L288" s="260"/>
      <c r="M288" s="261"/>
      <c r="N288" s="262"/>
      <c r="O288" s="262"/>
      <c r="P288" s="262"/>
      <c r="Q288" s="262"/>
      <c r="R288" s="262"/>
      <c r="S288" s="262"/>
      <c r="T288" s="26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4" t="s">
        <v>166</v>
      </c>
      <c r="AU288" s="264" t="s">
        <v>84</v>
      </c>
      <c r="AV288" s="13" t="s">
        <v>84</v>
      </c>
      <c r="AW288" s="13" t="s">
        <v>30</v>
      </c>
      <c r="AX288" s="13" t="s">
        <v>82</v>
      </c>
      <c r="AY288" s="264" t="s">
        <v>158</v>
      </c>
    </row>
    <row r="289" s="2" customFormat="1" ht="24.15" customHeight="1">
      <c r="A289" s="39"/>
      <c r="B289" s="40"/>
      <c r="C289" s="240" t="s">
        <v>499</v>
      </c>
      <c r="D289" s="240" t="s">
        <v>160</v>
      </c>
      <c r="E289" s="241" t="s">
        <v>500</v>
      </c>
      <c r="F289" s="242" t="s">
        <v>501</v>
      </c>
      <c r="G289" s="243" t="s">
        <v>372</v>
      </c>
      <c r="H289" s="244">
        <v>3.3900000000000001</v>
      </c>
      <c r="I289" s="245"/>
      <c r="J289" s="246">
        <f>ROUND(I289*H289,2)</f>
        <v>0</v>
      </c>
      <c r="K289" s="247"/>
      <c r="L289" s="42"/>
      <c r="M289" s="248" t="s">
        <v>1</v>
      </c>
      <c r="N289" s="249" t="s">
        <v>40</v>
      </c>
      <c r="O289" s="92"/>
      <c r="P289" s="250">
        <f>O289*H289</f>
        <v>0</v>
      </c>
      <c r="Q289" s="250">
        <v>0</v>
      </c>
      <c r="R289" s="250">
        <f>Q289*H289</f>
        <v>0</v>
      </c>
      <c r="S289" s="250">
        <v>0</v>
      </c>
      <c r="T289" s="25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2" t="s">
        <v>164</v>
      </c>
      <c r="AT289" s="252" t="s">
        <v>160</v>
      </c>
      <c r="AU289" s="252" t="s">
        <v>84</v>
      </c>
      <c r="AY289" s="16" t="s">
        <v>158</v>
      </c>
      <c r="BE289" s="152">
        <f>IF(N289="základní",J289,0)</f>
        <v>0</v>
      </c>
      <c r="BF289" s="152">
        <f>IF(N289="snížená",J289,0)</f>
        <v>0</v>
      </c>
      <c r="BG289" s="152">
        <f>IF(N289="zákl. přenesená",J289,0)</f>
        <v>0</v>
      </c>
      <c r="BH289" s="152">
        <f>IF(N289="sníž. přenesená",J289,0)</f>
        <v>0</v>
      </c>
      <c r="BI289" s="152">
        <f>IF(N289="nulová",J289,0)</f>
        <v>0</v>
      </c>
      <c r="BJ289" s="16" t="s">
        <v>82</v>
      </c>
      <c r="BK289" s="152">
        <f>ROUND(I289*H289,2)</f>
        <v>0</v>
      </c>
      <c r="BL289" s="16" t="s">
        <v>164</v>
      </c>
      <c r="BM289" s="252" t="s">
        <v>502</v>
      </c>
    </row>
    <row r="290" s="13" customFormat="1">
      <c r="A290" s="13"/>
      <c r="B290" s="253"/>
      <c r="C290" s="254"/>
      <c r="D290" s="255" t="s">
        <v>166</v>
      </c>
      <c r="E290" s="256" t="s">
        <v>1</v>
      </c>
      <c r="F290" s="257" t="s">
        <v>480</v>
      </c>
      <c r="G290" s="254"/>
      <c r="H290" s="258">
        <v>3.3900000000000001</v>
      </c>
      <c r="I290" s="259"/>
      <c r="J290" s="254"/>
      <c r="K290" s="254"/>
      <c r="L290" s="260"/>
      <c r="M290" s="261"/>
      <c r="N290" s="262"/>
      <c r="O290" s="262"/>
      <c r="P290" s="262"/>
      <c r="Q290" s="262"/>
      <c r="R290" s="262"/>
      <c r="S290" s="262"/>
      <c r="T290" s="26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4" t="s">
        <v>166</v>
      </c>
      <c r="AU290" s="264" t="s">
        <v>84</v>
      </c>
      <c r="AV290" s="13" t="s">
        <v>84</v>
      </c>
      <c r="AW290" s="13" t="s">
        <v>30</v>
      </c>
      <c r="AX290" s="13" t="s">
        <v>82</v>
      </c>
      <c r="AY290" s="264" t="s">
        <v>158</v>
      </c>
    </row>
    <row r="291" s="2" customFormat="1" ht="24.15" customHeight="1">
      <c r="A291" s="39"/>
      <c r="B291" s="40"/>
      <c r="C291" s="240" t="s">
        <v>503</v>
      </c>
      <c r="D291" s="240" t="s">
        <v>160</v>
      </c>
      <c r="E291" s="241" t="s">
        <v>504</v>
      </c>
      <c r="F291" s="242" t="s">
        <v>505</v>
      </c>
      <c r="G291" s="243" t="s">
        <v>372</v>
      </c>
      <c r="H291" s="244">
        <v>73.689999999999998</v>
      </c>
      <c r="I291" s="245"/>
      <c r="J291" s="246">
        <f>ROUND(I291*H291,2)</f>
        <v>0</v>
      </c>
      <c r="K291" s="247"/>
      <c r="L291" s="42"/>
      <c r="M291" s="248" t="s">
        <v>1</v>
      </c>
      <c r="N291" s="249" t="s">
        <v>40</v>
      </c>
      <c r="O291" s="92"/>
      <c r="P291" s="250">
        <f>O291*H291</f>
        <v>0</v>
      </c>
      <c r="Q291" s="250">
        <v>0</v>
      </c>
      <c r="R291" s="250">
        <f>Q291*H291</f>
        <v>0</v>
      </c>
      <c r="S291" s="250">
        <v>0</v>
      </c>
      <c r="T291" s="25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52" t="s">
        <v>164</v>
      </c>
      <c r="AT291" s="252" t="s">
        <v>160</v>
      </c>
      <c r="AU291" s="252" t="s">
        <v>84</v>
      </c>
      <c r="AY291" s="16" t="s">
        <v>158</v>
      </c>
      <c r="BE291" s="152">
        <f>IF(N291="základní",J291,0)</f>
        <v>0</v>
      </c>
      <c r="BF291" s="152">
        <f>IF(N291="snížená",J291,0)</f>
        <v>0</v>
      </c>
      <c r="BG291" s="152">
        <f>IF(N291="zákl. přenesená",J291,0)</f>
        <v>0</v>
      </c>
      <c r="BH291" s="152">
        <f>IF(N291="sníž. přenesená",J291,0)</f>
        <v>0</v>
      </c>
      <c r="BI291" s="152">
        <f>IF(N291="nulová",J291,0)</f>
        <v>0</v>
      </c>
      <c r="BJ291" s="16" t="s">
        <v>82</v>
      </c>
      <c r="BK291" s="152">
        <f>ROUND(I291*H291,2)</f>
        <v>0</v>
      </c>
      <c r="BL291" s="16" t="s">
        <v>164</v>
      </c>
      <c r="BM291" s="252" t="s">
        <v>506</v>
      </c>
    </row>
    <row r="292" s="13" customFormat="1">
      <c r="A292" s="13"/>
      <c r="B292" s="253"/>
      <c r="C292" s="254"/>
      <c r="D292" s="255" t="s">
        <v>166</v>
      </c>
      <c r="E292" s="256" t="s">
        <v>1</v>
      </c>
      <c r="F292" s="257" t="s">
        <v>493</v>
      </c>
      <c r="G292" s="254"/>
      <c r="H292" s="258">
        <v>73.689999999999998</v>
      </c>
      <c r="I292" s="259"/>
      <c r="J292" s="254"/>
      <c r="K292" s="254"/>
      <c r="L292" s="260"/>
      <c r="M292" s="261"/>
      <c r="N292" s="262"/>
      <c r="O292" s="262"/>
      <c r="P292" s="262"/>
      <c r="Q292" s="262"/>
      <c r="R292" s="262"/>
      <c r="S292" s="262"/>
      <c r="T292" s="26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4" t="s">
        <v>166</v>
      </c>
      <c r="AU292" s="264" t="s">
        <v>84</v>
      </c>
      <c r="AV292" s="13" t="s">
        <v>84</v>
      </c>
      <c r="AW292" s="13" t="s">
        <v>30</v>
      </c>
      <c r="AX292" s="13" t="s">
        <v>82</v>
      </c>
      <c r="AY292" s="264" t="s">
        <v>158</v>
      </c>
    </row>
    <row r="293" s="2" customFormat="1" ht="21.75" customHeight="1">
      <c r="A293" s="39"/>
      <c r="B293" s="40"/>
      <c r="C293" s="240" t="s">
        <v>507</v>
      </c>
      <c r="D293" s="240" t="s">
        <v>160</v>
      </c>
      <c r="E293" s="241" t="s">
        <v>508</v>
      </c>
      <c r="F293" s="242" t="s">
        <v>509</v>
      </c>
      <c r="G293" s="243" t="s">
        <v>177</v>
      </c>
      <c r="H293" s="244">
        <v>11</v>
      </c>
      <c r="I293" s="245"/>
      <c r="J293" s="246">
        <f>ROUND(I293*H293,2)</f>
        <v>0</v>
      </c>
      <c r="K293" s="247"/>
      <c r="L293" s="42"/>
      <c r="M293" s="248" t="s">
        <v>1</v>
      </c>
      <c r="N293" s="249" t="s">
        <v>40</v>
      </c>
      <c r="O293" s="92"/>
      <c r="P293" s="250">
        <f>O293*H293</f>
        <v>0</v>
      </c>
      <c r="Q293" s="250">
        <v>0</v>
      </c>
      <c r="R293" s="250">
        <f>Q293*H293</f>
        <v>0</v>
      </c>
      <c r="S293" s="250">
        <v>0</v>
      </c>
      <c r="T293" s="25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52" t="s">
        <v>164</v>
      </c>
      <c r="AT293" s="252" t="s">
        <v>160</v>
      </c>
      <c r="AU293" s="252" t="s">
        <v>84</v>
      </c>
      <c r="AY293" s="16" t="s">
        <v>158</v>
      </c>
      <c r="BE293" s="152">
        <f>IF(N293="základní",J293,0)</f>
        <v>0</v>
      </c>
      <c r="BF293" s="152">
        <f>IF(N293="snížená",J293,0)</f>
        <v>0</v>
      </c>
      <c r="BG293" s="152">
        <f>IF(N293="zákl. přenesená",J293,0)</f>
        <v>0</v>
      </c>
      <c r="BH293" s="152">
        <f>IF(N293="sníž. přenesená",J293,0)</f>
        <v>0</v>
      </c>
      <c r="BI293" s="152">
        <f>IF(N293="nulová",J293,0)</f>
        <v>0</v>
      </c>
      <c r="BJ293" s="16" t="s">
        <v>82</v>
      </c>
      <c r="BK293" s="152">
        <f>ROUND(I293*H293,2)</f>
        <v>0</v>
      </c>
      <c r="BL293" s="16" t="s">
        <v>164</v>
      </c>
      <c r="BM293" s="252" t="s">
        <v>510</v>
      </c>
    </row>
    <row r="294" s="13" customFormat="1">
      <c r="A294" s="13"/>
      <c r="B294" s="253"/>
      <c r="C294" s="254"/>
      <c r="D294" s="255" t="s">
        <v>166</v>
      </c>
      <c r="E294" s="256" t="s">
        <v>1</v>
      </c>
      <c r="F294" s="257" t="s">
        <v>511</v>
      </c>
      <c r="G294" s="254"/>
      <c r="H294" s="258">
        <v>11</v>
      </c>
      <c r="I294" s="259"/>
      <c r="J294" s="254"/>
      <c r="K294" s="254"/>
      <c r="L294" s="260"/>
      <c r="M294" s="261"/>
      <c r="N294" s="262"/>
      <c r="O294" s="262"/>
      <c r="P294" s="262"/>
      <c r="Q294" s="262"/>
      <c r="R294" s="262"/>
      <c r="S294" s="262"/>
      <c r="T294" s="26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4" t="s">
        <v>166</v>
      </c>
      <c r="AU294" s="264" t="s">
        <v>84</v>
      </c>
      <c r="AV294" s="13" t="s">
        <v>84</v>
      </c>
      <c r="AW294" s="13" t="s">
        <v>30</v>
      </c>
      <c r="AX294" s="13" t="s">
        <v>82</v>
      </c>
      <c r="AY294" s="264" t="s">
        <v>158</v>
      </c>
    </row>
    <row r="295" s="2" customFormat="1" ht="24.15" customHeight="1">
      <c r="A295" s="39"/>
      <c r="B295" s="40"/>
      <c r="C295" s="240" t="s">
        <v>512</v>
      </c>
      <c r="D295" s="240" t="s">
        <v>160</v>
      </c>
      <c r="E295" s="241" t="s">
        <v>513</v>
      </c>
      <c r="F295" s="242" t="s">
        <v>514</v>
      </c>
      <c r="G295" s="243" t="s">
        <v>372</v>
      </c>
      <c r="H295" s="244">
        <v>3.3900000000000001</v>
      </c>
      <c r="I295" s="245"/>
      <c r="J295" s="246">
        <f>ROUND(I295*H295,2)</f>
        <v>0</v>
      </c>
      <c r="K295" s="247"/>
      <c r="L295" s="42"/>
      <c r="M295" s="248" t="s">
        <v>1</v>
      </c>
      <c r="N295" s="249" t="s">
        <v>40</v>
      </c>
      <c r="O295" s="92"/>
      <c r="P295" s="250">
        <f>O295*H295</f>
        <v>0</v>
      </c>
      <c r="Q295" s="250">
        <v>0</v>
      </c>
      <c r="R295" s="250">
        <f>Q295*H295</f>
        <v>0</v>
      </c>
      <c r="S295" s="250">
        <v>0</v>
      </c>
      <c r="T295" s="25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52" t="s">
        <v>164</v>
      </c>
      <c r="AT295" s="252" t="s">
        <v>160</v>
      </c>
      <c r="AU295" s="252" t="s">
        <v>84</v>
      </c>
      <c r="AY295" s="16" t="s">
        <v>158</v>
      </c>
      <c r="BE295" s="152">
        <f>IF(N295="základní",J295,0)</f>
        <v>0</v>
      </c>
      <c r="BF295" s="152">
        <f>IF(N295="snížená",J295,0)</f>
        <v>0</v>
      </c>
      <c r="BG295" s="152">
        <f>IF(N295="zákl. přenesená",J295,0)</f>
        <v>0</v>
      </c>
      <c r="BH295" s="152">
        <f>IF(N295="sníž. přenesená",J295,0)</f>
        <v>0</v>
      </c>
      <c r="BI295" s="152">
        <f>IF(N295="nulová",J295,0)</f>
        <v>0</v>
      </c>
      <c r="BJ295" s="16" t="s">
        <v>82</v>
      </c>
      <c r="BK295" s="152">
        <f>ROUND(I295*H295,2)</f>
        <v>0</v>
      </c>
      <c r="BL295" s="16" t="s">
        <v>164</v>
      </c>
      <c r="BM295" s="252" t="s">
        <v>515</v>
      </c>
    </row>
    <row r="296" s="13" customFormat="1">
      <c r="A296" s="13"/>
      <c r="B296" s="253"/>
      <c r="C296" s="254"/>
      <c r="D296" s="255" t="s">
        <v>166</v>
      </c>
      <c r="E296" s="256" t="s">
        <v>1</v>
      </c>
      <c r="F296" s="257" t="s">
        <v>480</v>
      </c>
      <c r="G296" s="254"/>
      <c r="H296" s="258">
        <v>3.3900000000000001</v>
      </c>
      <c r="I296" s="259"/>
      <c r="J296" s="254"/>
      <c r="K296" s="254"/>
      <c r="L296" s="260"/>
      <c r="M296" s="261"/>
      <c r="N296" s="262"/>
      <c r="O296" s="262"/>
      <c r="P296" s="262"/>
      <c r="Q296" s="262"/>
      <c r="R296" s="262"/>
      <c r="S296" s="262"/>
      <c r="T296" s="26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4" t="s">
        <v>166</v>
      </c>
      <c r="AU296" s="264" t="s">
        <v>84</v>
      </c>
      <c r="AV296" s="13" t="s">
        <v>84</v>
      </c>
      <c r="AW296" s="13" t="s">
        <v>30</v>
      </c>
      <c r="AX296" s="13" t="s">
        <v>82</v>
      </c>
      <c r="AY296" s="264" t="s">
        <v>158</v>
      </c>
    </row>
    <row r="297" s="12" customFormat="1" ht="22.8" customHeight="1">
      <c r="A297" s="12"/>
      <c r="B297" s="224"/>
      <c r="C297" s="225"/>
      <c r="D297" s="226" t="s">
        <v>74</v>
      </c>
      <c r="E297" s="238" t="s">
        <v>516</v>
      </c>
      <c r="F297" s="238" t="s">
        <v>517</v>
      </c>
      <c r="G297" s="225"/>
      <c r="H297" s="225"/>
      <c r="I297" s="228"/>
      <c r="J297" s="239">
        <f>BK297</f>
        <v>0</v>
      </c>
      <c r="K297" s="225"/>
      <c r="L297" s="230"/>
      <c r="M297" s="231"/>
      <c r="N297" s="232"/>
      <c r="O297" s="232"/>
      <c r="P297" s="233">
        <f>P298</f>
        <v>0</v>
      </c>
      <c r="Q297" s="232"/>
      <c r="R297" s="233">
        <f>R298</f>
        <v>0</v>
      </c>
      <c r="S297" s="232"/>
      <c r="T297" s="234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35" t="s">
        <v>82</v>
      </c>
      <c r="AT297" s="236" t="s">
        <v>74</v>
      </c>
      <c r="AU297" s="236" t="s">
        <v>82</v>
      </c>
      <c r="AY297" s="235" t="s">
        <v>158</v>
      </c>
      <c r="BK297" s="237">
        <f>BK298</f>
        <v>0</v>
      </c>
    </row>
    <row r="298" s="2" customFormat="1" ht="24.15" customHeight="1">
      <c r="A298" s="39"/>
      <c r="B298" s="40"/>
      <c r="C298" s="240" t="s">
        <v>518</v>
      </c>
      <c r="D298" s="240" t="s">
        <v>160</v>
      </c>
      <c r="E298" s="241" t="s">
        <v>519</v>
      </c>
      <c r="F298" s="242" t="s">
        <v>520</v>
      </c>
      <c r="G298" s="243" t="s">
        <v>372</v>
      </c>
      <c r="H298" s="244">
        <v>924.77700000000004</v>
      </c>
      <c r="I298" s="245"/>
      <c r="J298" s="246">
        <f>ROUND(I298*H298,2)</f>
        <v>0</v>
      </c>
      <c r="K298" s="247"/>
      <c r="L298" s="42"/>
      <c r="M298" s="248" t="s">
        <v>1</v>
      </c>
      <c r="N298" s="249" t="s">
        <v>40</v>
      </c>
      <c r="O298" s="92"/>
      <c r="P298" s="250">
        <f>O298*H298</f>
        <v>0</v>
      </c>
      <c r="Q298" s="250">
        <v>0</v>
      </c>
      <c r="R298" s="250">
        <f>Q298*H298</f>
        <v>0</v>
      </c>
      <c r="S298" s="250">
        <v>0</v>
      </c>
      <c r="T298" s="25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52" t="s">
        <v>164</v>
      </c>
      <c r="AT298" s="252" t="s">
        <v>160</v>
      </c>
      <c r="AU298" s="252" t="s">
        <v>84</v>
      </c>
      <c r="AY298" s="16" t="s">
        <v>158</v>
      </c>
      <c r="BE298" s="152">
        <f>IF(N298="základní",J298,0)</f>
        <v>0</v>
      </c>
      <c r="BF298" s="152">
        <f>IF(N298="snížená",J298,0)</f>
        <v>0</v>
      </c>
      <c r="BG298" s="152">
        <f>IF(N298="zákl. přenesená",J298,0)</f>
        <v>0</v>
      </c>
      <c r="BH298" s="152">
        <f>IF(N298="sníž. přenesená",J298,0)</f>
        <v>0</v>
      </c>
      <c r="BI298" s="152">
        <f>IF(N298="nulová",J298,0)</f>
        <v>0</v>
      </c>
      <c r="BJ298" s="16" t="s">
        <v>82</v>
      </c>
      <c r="BK298" s="152">
        <f>ROUND(I298*H298,2)</f>
        <v>0</v>
      </c>
      <c r="BL298" s="16" t="s">
        <v>164</v>
      </c>
      <c r="BM298" s="252" t="s">
        <v>521</v>
      </c>
    </row>
    <row r="299" s="12" customFormat="1" ht="25.92" customHeight="1">
      <c r="A299" s="12"/>
      <c r="B299" s="224"/>
      <c r="C299" s="225"/>
      <c r="D299" s="226" t="s">
        <v>74</v>
      </c>
      <c r="E299" s="227" t="s">
        <v>522</v>
      </c>
      <c r="F299" s="227" t="s">
        <v>523</v>
      </c>
      <c r="G299" s="225"/>
      <c r="H299" s="225"/>
      <c r="I299" s="228"/>
      <c r="J299" s="229">
        <f>BK299</f>
        <v>0</v>
      </c>
      <c r="K299" s="225"/>
      <c r="L299" s="230"/>
      <c r="M299" s="231"/>
      <c r="N299" s="232"/>
      <c r="O299" s="232"/>
      <c r="P299" s="233">
        <f>P300</f>
        <v>0</v>
      </c>
      <c r="Q299" s="232"/>
      <c r="R299" s="233">
        <f>R300</f>
        <v>0.74155518999999992</v>
      </c>
      <c r="S299" s="232"/>
      <c r="T299" s="234">
        <f>T300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35" t="s">
        <v>84</v>
      </c>
      <c r="AT299" s="236" t="s">
        <v>74</v>
      </c>
      <c r="AU299" s="236" t="s">
        <v>75</v>
      </c>
      <c r="AY299" s="235" t="s">
        <v>158</v>
      </c>
      <c r="BK299" s="237">
        <f>BK300</f>
        <v>0</v>
      </c>
    </row>
    <row r="300" s="12" customFormat="1" ht="22.8" customHeight="1">
      <c r="A300" s="12"/>
      <c r="B300" s="224"/>
      <c r="C300" s="225"/>
      <c r="D300" s="226" t="s">
        <v>74</v>
      </c>
      <c r="E300" s="238" t="s">
        <v>524</v>
      </c>
      <c r="F300" s="238" t="s">
        <v>525</v>
      </c>
      <c r="G300" s="225"/>
      <c r="H300" s="225"/>
      <c r="I300" s="228"/>
      <c r="J300" s="239">
        <f>BK300</f>
        <v>0</v>
      </c>
      <c r="K300" s="225"/>
      <c r="L300" s="230"/>
      <c r="M300" s="231"/>
      <c r="N300" s="232"/>
      <c r="O300" s="232"/>
      <c r="P300" s="233">
        <f>SUM(P301:P336)</f>
        <v>0</v>
      </c>
      <c r="Q300" s="232"/>
      <c r="R300" s="233">
        <f>SUM(R301:R336)</f>
        <v>0.74155518999999992</v>
      </c>
      <c r="S300" s="232"/>
      <c r="T300" s="234">
        <f>SUM(T301:T336)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35" t="s">
        <v>84</v>
      </c>
      <c r="AT300" s="236" t="s">
        <v>74</v>
      </c>
      <c r="AU300" s="236" t="s">
        <v>82</v>
      </c>
      <c r="AY300" s="235" t="s">
        <v>158</v>
      </c>
      <c r="BK300" s="237">
        <f>SUM(BK301:BK336)</f>
        <v>0</v>
      </c>
    </row>
    <row r="301" s="2" customFormat="1" ht="24.15" customHeight="1">
      <c r="A301" s="39"/>
      <c r="B301" s="40"/>
      <c r="C301" s="240" t="s">
        <v>526</v>
      </c>
      <c r="D301" s="240" t="s">
        <v>160</v>
      </c>
      <c r="E301" s="241" t="s">
        <v>527</v>
      </c>
      <c r="F301" s="242" t="s">
        <v>528</v>
      </c>
      <c r="G301" s="243" t="s">
        <v>163</v>
      </c>
      <c r="H301" s="244">
        <v>19.568000000000001</v>
      </c>
      <c r="I301" s="245"/>
      <c r="J301" s="246">
        <f>ROUND(I301*H301,2)</f>
        <v>0</v>
      </c>
      <c r="K301" s="247"/>
      <c r="L301" s="42"/>
      <c r="M301" s="248" t="s">
        <v>1</v>
      </c>
      <c r="N301" s="249" t="s">
        <v>40</v>
      </c>
      <c r="O301" s="92"/>
      <c r="P301" s="250">
        <f>O301*H301</f>
        <v>0</v>
      </c>
      <c r="Q301" s="250">
        <v>0</v>
      </c>
      <c r="R301" s="250">
        <f>Q301*H301</f>
        <v>0</v>
      </c>
      <c r="S301" s="250">
        <v>0</v>
      </c>
      <c r="T301" s="25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52" t="s">
        <v>233</v>
      </c>
      <c r="AT301" s="252" t="s">
        <v>160</v>
      </c>
      <c r="AU301" s="252" t="s">
        <v>84</v>
      </c>
      <c r="AY301" s="16" t="s">
        <v>158</v>
      </c>
      <c r="BE301" s="152">
        <f>IF(N301="základní",J301,0)</f>
        <v>0</v>
      </c>
      <c r="BF301" s="152">
        <f>IF(N301="snížená",J301,0)</f>
        <v>0</v>
      </c>
      <c r="BG301" s="152">
        <f>IF(N301="zákl. přenesená",J301,0)</f>
        <v>0</v>
      </c>
      <c r="BH301" s="152">
        <f>IF(N301="sníž. přenesená",J301,0)</f>
        <v>0</v>
      </c>
      <c r="BI301" s="152">
        <f>IF(N301="nulová",J301,0)</f>
        <v>0</v>
      </c>
      <c r="BJ301" s="16" t="s">
        <v>82</v>
      </c>
      <c r="BK301" s="152">
        <f>ROUND(I301*H301,2)</f>
        <v>0</v>
      </c>
      <c r="BL301" s="16" t="s">
        <v>233</v>
      </c>
      <c r="BM301" s="252" t="s">
        <v>529</v>
      </c>
    </row>
    <row r="302" s="13" customFormat="1">
      <c r="A302" s="13"/>
      <c r="B302" s="253"/>
      <c r="C302" s="254"/>
      <c r="D302" s="255" t="s">
        <v>166</v>
      </c>
      <c r="E302" s="256" t="s">
        <v>1</v>
      </c>
      <c r="F302" s="257" t="s">
        <v>530</v>
      </c>
      <c r="G302" s="254"/>
      <c r="H302" s="258">
        <v>19.568000000000001</v>
      </c>
      <c r="I302" s="259"/>
      <c r="J302" s="254"/>
      <c r="K302" s="254"/>
      <c r="L302" s="260"/>
      <c r="M302" s="261"/>
      <c r="N302" s="262"/>
      <c r="O302" s="262"/>
      <c r="P302" s="262"/>
      <c r="Q302" s="262"/>
      <c r="R302" s="262"/>
      <c r="S302" s="262"/>
      <c r="T302" s="26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4" t="s">
        <v>166</v>
      </c>
      <c r="AU302" s="264" t="s">
        <v>84</v>
      </c>
      <c r="AV302" s="13" t="s">
        <v>84</v>
      </c>
      <c r="AW302" s="13" t="s">
        <v>30</v>
      </c>
      <c r="AX302" s="13" t="s">
        <v>82</v>
      </c>
      <c r="AY302" s="264" t="s">
        <v>158</v>
      </c>
    </row>
    <row r="303" s="2" customFormat="1" ht="16.5" customHeight="1">
      <c r="A303" s="39"/>
      <c r="B303" s="40"/>
      <c r="C303" s="265" t="s">
        <v>531</v>
      </c>
      <c r="D303" s="265" t="s">
        <v>243</v>
      </c>
      <c r="E303" s="266" t="s">
        <v>532</v>
      </c>
      <c r="F303" s="267" t="s">
        <v>533</v>
      </c>
      <c r="G303" s="268" t="s">
        <v>372</v>
      </c>
      <c r="H303" s="269">
        <v>0.0070000000000000001</v>
      </c>
      <c r="I303" s="270"/>
      <c r="J303" s="271">
        <f>ROUND(I303*H303,2)</f>
        <v>0</v>
      </c>
      <c r="K303" s="272"/>
      <c r="L303" s="273"/>
      <c r="M303" s="274" t="s">
        <v>1</v>
      </c>
      <c r="N303" s="275" t="s">
        <v>40</v>
      </c>
      <c r="O303" s="92"/>
      <c r="P303" s="250">
        <f>O303*H303</f>
        <v>0</v>
      </c>
      <c r="Q303" s="250">
        <v>1</v>
      </c>
      <c r="R303" s="250">
        <f>Q303*H303</f>
        <v>0.0070000000000000001</v>
      </c>
      <c r="S303" s="250">
        <v>0</v>
      </c>
      <c r="T303" s="25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52" t="s">
        <v>325</v>
      </c>
      <c r="AT303" s="252" t="s">
        <v>243</v>
      </c>
      <c r="AU303" s="252" t="s">
        <v>84</v>
      </c>
      <c r="AY303" s="16" t="s">
        <v>158</v>
      </c>
      <c r="BE303" s="152">
        <f>IF(N303="základní",J303,0)</f>
        <v>0</v>
      </c>
      <c r="BF303" s="152">
        <f>IF(N303="snížená",J303,0)</f>
        <v>0</v>
      </c>
      <c r="BG303" s="152">
        <f>IF(N303="zákl. přenesená",J303,0)</f>
        <v>0</v>
      </c>
      <c r="BH303" s="152">
        <f>IF(N303="sníž. přenesená",J303,0)</f>
        <v>0</v>
      </c>
      <c r="BI303" s="152">
        <f>IF(N303="nulová",J303,0)</f>
        <v>0</v>
      </c>
      <c r="BJ303" s="16" t="s">
        <v>82</v>
      </c>
      <c r="BK303" s="152">
        <f>ROUND(I303*H303,2)</f>
        <v>0</v>
      </c>
      <c r="BL303" s="16" t="s">
        <v>233</v>
      </c>
      <c r="BM303" s="252" t="s">
        <v>534</v>
      </c>
    </row>
    <row r="304" s="13" customFormat="1">
      <c r="A304" s="13"/>
      <c r="B304" s="253"/>
      <c r="C304" s="254"/>
      <c r="D304" s="255" t="s">
        <v>166</v>
      </c>
      <c r="E304" s="256" t="s">
        <v>1</v>
      </c>
      <c r="F304" s="257" t="s">
        <v>535</v>
      </c>
      <c r="G304" s="254"/>
      <c r="H304" s="258">
        <v>0.0070000000000000001</v>
      </c>
      <c r="I304" s="259"/>
      <c r="J304" s="254"/>
      <c r="K304" s="254"/>
      <c r="L304" s="260"/>
      <c r="M304" s="261"/>
      <c r="N304" s="262"/>
      <c r="O304" s="262"/>
      <c r="P304" s="262"/>
      <c r="Q304" s="262"/>
      <c r="R304" s="262"/>
      <c r="S304" s="262"/>
      <c r="T304" s="26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4" t="s">
        <v>166</v>
      </c>
      <c r="AU304" s="264" t="s">
        <v>84</v>
      </c>
      <c r="AV304" s="13" t="s">
        <v>84</v>
      </c>
      <c r="AW304" s="13" t="s">
        <v>30</v>
      </c>
      <c r="AX304" s="13" t="s">
        <v>82</v>
      </c>
      <c r="AY304" s="264" t="s">
        <v>158</v>
      </c>
    </row>
    <row r="305" s="2" customFormat="1" ht="24.15" customHeight="1">
      <c r="A305" s="39"/>
      <c r="B305" s="40"/>
      <c r="C305" s="240" t="s">
        <v>536</v>
      </c>
      <c r="D305" s="240" t="s">
        <v>160</v>
      </c>
      <c r="E305" s="241" t="s">
        <v>537</v>
      </c>
      <c r="F305" s="242" t="s">
        <v>538</v>
      </c>
      <c r="G305" s="243" t="s">
        <v>163</v>
      </c>
      <c r="H305" s="244">
        <v>19.568000000000001</v>
      </c>
      <c r="I305" s="245"/>
      <c r="J305" s="246">
        <f>ROUND(I305*H305,2)</f>
        <v>0</v>
      </c>
      <c r="K305" s="247"/>
      <c r="L305" s="42"/>
      <c r="M305" s="248" t="s">
        <v>1</v>
      </c>
      <c r="N305" s="249" t="s">
        <v>40</v>
      </c>
      <c r="O305" s="92"/>
      <c r="P305" s="250">
        <f>O305*H305</f>
        <v>0</v>
      </c>
      <c r="Q305" s="250">
        <v>0</v>
      </c>
      <c r="R305" s="250">
        <f>Q305*H305</f>
        <v>0</v>
      </c>
      <c r="S305" s="250">
        <v>0</v>
      </c>
      <c r="T305" s="25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52" t="s">
        <v>233</v>
      </c>
      <c r="AT305" s="252" t="s">
        <v>160</v>
      </c>
      <c r="AU305" s="252" t="s">
        <v>84</v>
      </c>
      <c r="AY305" s="16" t="s">
        <v>158</v>
      </c>
      <c r="BE305" s="152">
        <f>IF(N305="základní",J305,0)</f>
        <v>0</v>
      </c>
      <c r="BF305" s="152">
        <f>IF(N305="snížená",J305,0)</f>
        <v>0</v>
      </c>
      <c r="BG305" s="152">
        <f>IF(N305="zákl. přenesená",J305,0)</f>
        <v>0</v>
      </c>
      <c r="BH305" s="152">
        <f>IF(N305="sníž. přenesená",J305,0)</f>
        <v>0</v>
      </c>
      <c r="BI305" s="152">
        <f>IF(N305="nulová",J305,0)</f>
        <v>0</v>
      </c>
      <c r="BJ305" s="16" t="s">
        <v>82</v>
      </c>
      <c r="BK305" s="152">
        <f>ROUND(I305*H305,2)</f>
        <v>0</v>
      </c>
      <c r="BL305" s="16" t="s">
        <v>233</v>
      </c>
      <c r="BM305" s="252" t="s">
        <v>539</v>
      </c>
    </row>
    <row r="306" s="13" customFormat="1">
      <c r="A306" s="13"/>
      <c r="B306" s="253"/>
      <c r="C306" s="254"/>
      <c r="D306" s="255" t="s">
        <v>166</v>
      </c>
      <c r="E306" s="256" t="s">
        <v>1</v>
      </c>
      <c r="F306" s="257" t="s">
        <v>530</v>
      </c>
      <c r="G306" s="254"/>
      <c r="H306" s="258">
        <v>19.568000000000001</v>
      </c>
      <c r="I306" s="259"/>
      <c r="J306" s="254"/>
      <c r="K306" s="254"/>
      <c r="L306" s="260"/>
      <c r="M306" s="261"/>
      <c r="N306" s="262"/>
      <c r="O306" s="262"/>
      <c r="P306" s="262"/>
      <c r="Q306" s="262"/>
      <c r="R306" s="262"/>
      <c r="S306" s="262"/>
      <c r="T306" s="26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4" t="s">
        <v>166</v>
      </c>
      <c r="AU306" s="264" t="s">
        <v>84</v>
      </c>
      <c r="AV306" s="13" t="s">
        <v>84</v>
      </c>
      <c r="AW306" s="13" t="s">
        <v>30</v>
      </c>
      <c r="AX306" s="13" t="s">
        <v>82</v>
      </c>
      <c r="AY306" s="264" t="s">
        <v>158</v>
      </c>
    </row>
    <row r="307" s="2" customFormat="1" ht="16.5" customHeight="1">
      <c r="A307" s="39"/>
      <c r="B307" s="40"/>
      <c r="C307" s="265" t="s">
        <v>540</v>
      </c>
      <c r="D307" s="265" t="s">
        <v>243</v>
      </c>
      <c r="E307" s="266" t="s">
        <v>541</v>
      </c>
      <c r="F307" s="267" t="s">
        <v>542</v>
      </c>
      <c r="G307" s="268" t="s">
        <v>372</v>
      </c>
      <c r="H307" s="269">
        <v>0.0089999999999999993</v>
      </c>
      <c r="I307" s="270"/>
      <c r="J307" s="271">
        <f>ROUND(I307*H307,2)</f>
        <v>0</v>
      </c>
      <c r="K307" s="272"/>
      <c r="L307" s="273"/>
      <c r="M307" s="274" t="s">
        <v>1</v>
      </c>
      <c r="N307" s="275" t="s">
        <v>40</v>
      </c>
      <c r="O307" s="92"/>
      <c r="P307" s="250">
        <f>O307*H307</f>
        <v>0</v>
      </c>
      <c r="Q307" s="250">
        <v>1</v>
      </c>
      <c r="R307" s="250">
        <f>Q307*H307</f>
        <v>0.0089999999999999993</v>
      </c>
      <c r="S307" s="250">
        <v>0</v>
      </c>
      <c r="T307" s="25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52" t="s">
        <v>325</v>
      </c>
      <c r="AT307" s="252" t="s">
        <v>243</v>
      </c>
      <c r="AU307" s="252" t="s">
        <v>84</v>
      </c>
      <c r="AY307" s="16" t="s">
        <v>158</v>
      </c>
      <c r="BE307" s="152">
        <f>IF(N307="základní",J307,0)</f>
        <v>0</v>
      </c>
      <c r="BF307" s="152">
        <f>IF(N307="snížená",J307,0)</f>
        <v>0</v>
      </c>
      <c r="BG307" s="152">
        <f>IF(N307="zákl. přenesená",J307,0)</f>
        <v>0</v>
      </c>
      <c r="BH307" s="152">
        <f>IF(N307="sníž. přenesená",J307,0)</f>
        <v>0</v>
      </c>
      <c r="BI307" s="152">
        <f>IF(N307="nulová",J307,0)</f>
        <v>0</v>
      </c>
      <c r="BJ307" s="16" t="s">
        <v>82</v>
      </c>
      <c r="BK307" s="152">
        <f>ROUND(I307*H307,2)</f>
        <v>0</v>
      </c>
      <c r="BL307" s="16" t="s">
        <v>233</v>
      </c>
      <c r="BM307" s="252" t="s">
        <v>543</v>
      </c>
    </row>
    <row r="308" s="13" customFormat="1">
      <c r="A308" s="13"/>
      <c r="B308" s="253"/>
      <c r="C308" s="254"/>
      <c r="D308" s="255" t="s">
        <v>166</v>
      </c>
      <c r="E308" s="256" t="s">
        <v>1</v>
      </c>
      <c r="F308" s="257" t="s">
        <v>544</v>
      </c>
      <c r="G308" s="254"/>
      <c r="H308" s="258">
        <v>0.0089999999999999993</v>
      </c>
      <c r="I308" s="259"/>
      <c r="J308" s="254"/>
      <c r="K308" s="254"/>
      <c r="L308" s="260"/>
      <c r="M308" s="261"/>
      <c r="N308" s="262"/>
      <c r="O308" s="262"/>
      <c r="P308" s="262"/>
      <c r="Q308" s="262"/>
      <c r="R308" s="262"/>
      <c r="S308" s="262"/>
      <c r="T308" s="26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4" t="s">
        <v>166</v>
      </c>
      <c r="AU308" s="264" t="s">
        <v>84</v>
      </c>
      <c r="AV308" s="13" t="s">
        <v>84</v>
      </c>
      <c r="AW308" s="13" t="s">
        <v>30</v>
      </c>
      <c r="AX308" s="13" t="s">
        <v>82</v>
      </c>
      <c r="AY308" s="264" t="s">
        <v>158</v>
      </c>
    </row>
    <row r="309" s="2" customFormat="1" ht="24.15" customHeight="1">
      <c r="A309" s="39"/>
      <c r="B309" s="40"/>
      <c r="C309" s="240" t="s">
        <v>545</v>
      </c>
      <c r="D309" s="240" t="s">
        <v>160</v>
      </c>
      <c r="E309" s="241" t="s">
        <v>546</v>
      </c>
      <c r="F309" s="242" t="s">
        <v>547</v>
      </c>
      <c r="G309" s="243" t="s">
        <v>163</v>
      </c>
      <c r="H309" s="244">
        <v>114.2</v>
      </c>
      <c r="I309" s="245"/>
      <c r="J309" s="246">
        <f>ROUND(I309*H309,2)</f>
        <v>0</v>
      </c>
      <c r="K309" s="247"/>
      <c r="L309" s="42"/>
      <c r="M309" s="248" t="s">
        <v>1</v>
      </c>
      <c r="N309" s="249" t="s">
        <v>40</v>
      </c>
      <c r="O309" s="92"/>
      <c r="P309" s="250">
        <f>O309*H309</f>
        <v>0</v>
      </c>
      <c r="Q309" s="250">
        <v>0.00040000000000000002</v>
      </c>
      <c r="R309" s="250">
        <f>Q309*H309</f>
        <v>0.045680000000000005</v>
      </c>
      <c r="S309" s="250">
        <v>0</v>
      </c>
      <c r="T309" s="25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52" t="s">
        <v>233</v>
      </c>
      <c r="AT309" s="252" t="s">
        <v>160</v>
      </c>
      <c r="AU309" s="252" t="s">
        <v>84</v>
      </c>
      <c r="AY309" s="16" t="s">
        <v>158</v>
      </c>
      <c r="BE309" s="152">
        <f>IF(N309="základní",J309,0)</f>
        <v>0</v>
      </c>
      <c r="BF309" s="152">
        <f>IF(N309="snížená",J309,0)</f>
        <v>0</v>
      </c>
      <c r="BG309" s="152">
        <f>IF(N309="zákl. přenesená",J309,0)</f>
        <v>0</v>
      </c>
      <c r="BH309" s="152">
        <f>IF(N309="sníž. přenesená",J309,0)</f>
        <v>0</v>
      </c>
      <c r="BI309" s="152">
        <f>IF(N309="nulová",J309,0)</f>
        <v>0</v>
      </c>
      <c r="BJ309" s="16" t="s">
        <v>82</v>
      </c>
      <c r="BK309" s="152">
        <f>ROUND(I309*H309,2)</f>
        <v>0</v>
      </c>
      <c r="BL309" s="16" t="s">
        <v>233</v>
      </c>
      <c r="BM309" s="252" t="s">
        <v>548</v>
      </c>
    </row>
    <row r="310" s="13" customFormat="1">
      <c r="A310" s="13"/>
      <c r="B310" s="253"/>
      <c r="C310" s="254"/>
      <c r="D310" s="255" t="s">
        <v>166</v>
      </c>
      <c r="E310" s="256" t="s">
        <v>1</v>
      </c>
      <c r="F310" s="257" t="s">
        <v>549</v>
      </c>
      <c r="G310" s="254"/>
      <c r="H310" s="258">
        <v>114.2</v>
      </c>
      <c r="I310" s="259"/>
      <c r="J310" s="254"/>
      <c r="K310" s="254"/>
      <c r="L310" s="260"/>
      <c r="M310" s="261"/>
      <c r="N310" s="262"/>
      <c r="O310" s="262"/>
      <c r="P310" s="262"/>
      <c r="Q310" s="262"/>
      <c r="R310" s="262"/>
      <c r="S310" s="262"/>
      <c r="T310" s="26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4" t="s">
        <v>166</v>
      </c>
      <c r="AU310" s="264" t="s">
        <v>84</v>
      </c>
      <c r="AV310" s="13" t="s">
        <v>84</v>
      </c>
      <c r="AW310" s="13" t="s">
        <v>30</v>
      </c>
      <c r="AX310" s="13" t="s">
        <v>82</v>
      </c>
      <c r="AY310" s="264" t="s">
        <v>158</v>
      </c>
    </row>
    <row r="311" s="2" customFormat="1" ht="24.15" customHeight="1">
      <c r="A311" s="39"/>
      <c r="B311" s="40"/>
      <c r="C311" s="240" t="s">
        <v>550</v>
      </c>
      <c r="D311" s="240" t="s">
        <v>160</v>
      </c>
      <c r="E311" s="241" t="s">
        <v>551</v>
      </c>
      <c r="F311" s="242" t="s">
        <v>552</v>
      </c>
      <c r="G311" s="243" t="s">
        <v>163</v>
      </c>
      <c r="H311" s="244">
        <v>55.171999999999997</v>
      </c>
      <c r="I311" s="245"/>
      <c r="J311" s="246">
        <f>ROUND(I311*H311,2)</f>
        <v>0</v>
      </c>
      <c r="K311" s="247"/>
      <c r="L311" s="42"/>
      <c r="M311" s="248" t="s">
        <v>1</v>
      </c>
      <c r="N311" s="249" t="s">
        <v>40</v>
      </c>
      <c r="O311" s="92"/>
      <c r="P311" s="250">
        <f>O311*H311</f>
        <v>0</v>
      </c>
      <c r="Q311" s="250">
        <v>0.00040000000000000002</v>
      </c>
      <c r="R311" s="250">
        <f>Q311*H311</f>
        <v>0.0220688</v>
      </c>
      <c r="S311" s="250">
        <v>0</v>
      </c>
      <c r="T311" s="25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52" t="s">
        <v>233</v>
      </c>
      <c r="AT311" s="252" t="s">
        <v>160</v>
      </c>
      <c r="AU311" s="252" t="s">
        <v>84</v>
      </c>
      <c r="AY311" s="16" t="s">
        <v>158</v>
      </c>
      <c r="BE311" s="152">
        <f>IF(N311="základní",J311,0)</f>
        <v>0</v>
      </c>
      <c r="BF311" s="152">
        <f>IF(N311="snížená",J311,0)</f>
        <v>0</v>
      </c>
      <c r="BG311" s="152">
        <f>IF(N311="zákl. přenesená",J311,0)</f>
        <v>0</v>
      </c>
      <c r="BH311" s="152">
        <f>IF(N311="sníž. přenesená",J311,0)</f>
        <v>0</v>
      </c>
      <c r="BI311" s="152">
        <f>IF(N311="nulová",J311,0)</f>
        <v>0</v>
      </c>
      <c r="BJ311" s="16" t="s">
        <v>82</v>
      </c>
      <c r="BK311" s="152">
        <f>ROUND(I311*H311,2)</f>
        <v>0</v>
      </c>
      <c r="BL311" s="16" t="s">
        <v>233</v>
      </c>
      <c r="BM311" s="252" t="s">
        <v>553</v>
      </c>
    </row>
    <row r="312" s="13" customFormat="1">
      <c r="A312" s="13"/>
      <c r="B312" s="253"/>
      <c r="C312" s="254"/>
      <c r="D312" s="255" t="s">
        <v>166</v>
      </c>
      <c r="E312" s="256" t="s">
        <v>1</v>
      </c>
      <c r="F312" s="257" t="s">
        <v>554</v>
      </c>
      <c r="G312" s="254"/>
      <c r="H312" s="258">
        <v>55.171999999999997</v>
      </c>
      <c r="I312" s="259"/>
      <c r="J312" s="254"/>
      <c r="K312" s="254"/>
      <c r="L312" s="260"/>
      <c r="M312" s="261"/>
      <c r="N312" s="262"/>
      <c r="O312" s="262"/>
      <c r="P312" s="262"/>
      <c r="Q312" s="262"/>
      <c r="R312" s="262"/>
      <c r="S312" s="262"/>
      <c r="T312" s="26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4" t="s">
        <v>166</v>
      </c>
      <c r="AU312" s="264" t="s">
        <v>84</v>
      </c>
      <c r="AV312" s="13" t="s">
        <v>84</v>
      </c>
      <c r="AW312" s="13" t="s">
        <v>30</v>
      </c>
      <c r="AX312" s="13" t="s">
        <v>82</v>
      </c>
      <c r="AY312" s="264" t="s">
        <v>158</v>
      </c>
    </row>
    <row r="313" s="2" customFormat="1" ht="16.5" customHeight="1">
      <c r="A313" s="39"/>
      <c r="B313" s="40"/>
      <c r="C313" s="265" t="s">
        <v>555</v>
      </c>
      <c r="D313" s="265" t="s">
        <v>243</v>
      </c>
      <c r="E313" s="266" t="s">
        <v>556</v>
      </c>
      <c r="F313" s="267" t="s">
        <v>557</v>
      </c>
      <c r="G313" s="268" t="s">
        <v>163</v>
      </c>
      <c r="H313" s="269">
        <v>186.309</v>
      </c>
      <c r="I313" s="270"/>
      <c r="J313" s="271">
        <f>ROUND(I313*H313,2)</f>
        <v>0</v>
      </c>
      <c r="K313" s="272"/>
      <c r="L313" s="273"/>
      <c r="M313" s="274" t="s">
        <v>1</v>
      </c>
      <c r="N313" s="275" t="s">
        <v>40</v>
      </c>
      <c r="O313" s="92"/>
      <c r="P313" s="250">
        <f>O313*H313</f>
        <v>0</v>
      </c>
      <c r="Q313" s="250">
        <v>0.0032100000000000002</v>
      </c>
      <c r="R313" s="250">
        <f>Q313*H313</f>
        <v>0.59805189000000003</v>
      </c>
      <c r="S313" s="250">
        <v>0</v>
      </c>
      <c r="T313" s="25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52" t="s">
        <v>325</v>
      </c>
      <c r="AT313" s="252" t="s">
        <v>243</v>
      </c>
      <c r="AU313" s="252" t="s">
        <v>84</v>
      </c>
      <c r="AY313" s="16" t="s">
        <v>158</v>
      </c>
      <c r="BE313" s="152">
        <f>IF(N313="základní",J313,0)</f>
        <v>0</v>
      </c>
      <c r="BF313" s="152">
        <f>IF(N313="snížená",J313,0)</f>
        <v>0</v>
      </c>
      <c r="BG313" s="152">
        <f>IF(N313="zákl. přenesená",J313,0)</f>
        <v>0</v>
      </c>
      <c r="BH313" s="152">
        <f>IF(N313="sníž. přenesená",J313,0)</f>
        <v>0</v>
      </c>
      <c r="BI313" s="152">
        <f>IF(N313="nulová",J313,0)</f>
        <v>0</v>
      </c>
      <c r="BJ313" s="16" t="s">
        <v>82</v>
      </c>
      <c r="BK313" s="152">
        <f>ROUND(I313*H313,2)</f>
        <v>0</v>
      </c>
      <c r="BL313" s="16" t="s">
        <v>233</v>
      </c>
      <c r="BM313" s="252" t="s">
        <v>558</v>
      </c>
    </row>
    <row r="314" s="13" customFormat="1">
      <c r="A314" s="13"/>
      <c r="B314" s="253"/>
      <c r="C314" s="254"/>
      <c r="D314" s="255" t="s">
        <v>166</v>
      </c>
      <c r="E314" s="256" t="s">
        <v>1</v>
      </c>
      <c r="F314" s="257" t="s">
        <v>559</v>
      </c>
      <c r="G314" s="254"/>
      <c r="H314" s="258">
        <v>125.62000000000001</v>
      </c>
      <c r="I314" s="259"/>
      <c r="J314" s="254"/>
      <c r="K314" s="254"/>
      <c r="L314" s="260"/>
      <c r="M314" s="261"/>
      <c r="N314" s="262"/>
      <c r="O314" s="262"/>
      <c r="P314" s="262"/>
      <c r="Q314" s="262"/>
      <c r="R314" s="262"/>
      <c r="S314" s="262"/>
      <c r="T314" s="26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4" t="s">
        <v>166</v>
      </c>
      <c r="AU314" s="264" t="s">
        <v>84</v>
      </c>
      <c r="AV314" s="13" t="s">
        <v>84</v>
      </c>
      <c r="AW314" s="13" t="s">
        <v>30</v>
      </c>
      <c r="AX314" s="13" t="s">
        <v>75</v>
      </c>
      <c r="AY314" s="264" t="s">
        <v>158</v>
      </c>
    </row>
    <row r="315" s="13" customFormat="1">
      <c r="A315" s="13"/>
      <c r="B315" s="253"/>
      <c r="C315" s="254"/>
      <c r="D315" s="255" t="s">
        <v>166</v>
      </c>
      <c r="E315" s="256" t="s">
        <v>1</v>
      </c>
      <c r="F315" s="257" t="s">
        <v>560</v>
      </c>
      <c r="G315" s="254"/>
      <c r="H315" s="258">
        <v>60.689</v>
      </c>
      <c r="I315" s="259"/>
      <c r="J315" s="254"/>
      <c r="K315" s="254"/>
      <c r="L315" s="260"/>
      <c r="M315" s="261"/>
      <c r="N315" s="262"/>
      <c r="O315" s="262"/>
      <c r="P315" s="262"/>
      <c r="Q315" s="262"/>
      <c r="R315" s="262"/>
      <c r="S315" s="262"/>
      <c r="T315" s="26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4" t="s">
        <v>166</v>
      </c>
      <c r="AU315" s="264" t="s">
        <v>84</v>
      </c>
      <c r="AV315" s="13" t="s">
        <v>84</v>
      </c>
      <c r="AW315" s="13" t="s">
        <v>30</v>
      </c>
      <c r="AX315" s="13" t="s">
        <v>75</v>
      </c>
      <c r="AY315" s="264" t="s">
        <v>158</v>
      </c>
    </row>
    <row r="316" s="14" customFormat="1">
      <c r="A316" s="14"/>
      <c r="B316" s="276"/>
      <c r="C316" s="277"/>
      <c r="D316" s="255" t="s">
        <v>166</v>
      </c>
      <c r="E316" s="278" t="s">
        <v>1</v>
      </c>
      <c r="F316" s="279" t="s">
        <v>264</v>
      </c>
      <c r="G316" s="277"/>
      <c r="H316" s="280">
        <v>186.309</v>
      </c>
      <c r="I316" s="281"/>
      <c r="J316" s="277"/>
      <c r="K316" s="277"/>
      <c r="L316" s="282"/>
      <c r="M316" s="283"/>
      <c r="N316" s="284"/>
      <c r="O316" s="284"/>
      <c r="P316" s="284"/>
      <c r="Q316" s="284"/>
      <c r="R316" s="284"/>
      <c r="S316" s="284"/>
      <c r="T316" s="28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86" t="s">
        <v>166</v>
      </c>
      <c r="AU316" s="286" t="s">
        <v>84</v>
      </c>
      <c r="AV316" s="14" t="s">
        <v>164</v>
      </c>
      <c r="AW316" s="14" t="s">
        <v>30</v>
      </c>
      <c r="AX316" s="14" t="s">
        <v>82</v>
      </c>
      <c r="AY316" s="286" t="s">
        <v>158</v>
      </c>
    </row>
    <row r="317" s="2" customFormat="1" ht="24.15" customHeight="1">
      <c r="A317" s="39"/>
      <c r="B317" s="40"/>
      <c r="C317" s="240" t="s">
        <v>561</v>
      </c>
      <c r="D317" s="240" t="s">
        <v>160</v>
      </c>
      <c r="E317" s="241" t="s">
        <v>562</v>
      </c>
      <c r="F317" s="242" t="s">
        <v>563</v>
      </c>
      <c r="G317" s="243" t="s">
        <v>163</v>
      </c>
      <c r="H317" s="244">
        <v>57.100000000000001</v>
      </c>
      <c r="I317" s="245"/>
      <c r="J317" s="246">
        <f>ROUND(I317*H317,2)</f>
        <v>0</v>
      </c>
      <c r="K317" s="247"/>
      <c r="L317" s="42"/>
      <c r="M317" s="248" t="s">
        <v>1</v>
      </c>
      <c r="N317" s="249" t="s">
        <v>40</v>
      </c>
      <c r="O317" s="92"/>
      <c r="P317" s="250">
        <f>O317*H317</f>
        <v>0</v>
      </c>
      <c r="Q317" s="250">
        <v>0</v>
      </c>
      <c r="R317" s="250">
        <f>Q317*H317</f>
        <v>0</v>
      </c>
      <c r="S317" s="250">
        <v>0</v>
      </c>
      <c r="T317" s="25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52" t="s">
        <v>233</v>
      </c>
      <c r="AT317" s="252" t="s">
        <v>160</v>
      </c>
      <c r="AU317" s="252" t="s">
        <v>84</v>
      </c>
      <c r="AY317" s="16" t="s">
        <v>158</v>
      </c>
      <c r="BE317" s="152">
        <f>IF(N317="základní",J317,0)</f>
        <v>0</v>
      </c>
      <c r="BF317" s="152">
        <f>IF(N317="snížená",J317,0)</f>
        <v>0</v>
      </c>
      <c r="BG317" s="152">
        <f>IF(N317="zákl. přenesená",J317,0)</f>
        <v>0</v>
      </c>
      <c r="BH317" s="152">
        <f>IF(N317="sníž. přenesená",J317,0)</f>
        <v>0</v>
      </c>
      <c r="BI317" s="152">
        <f>IF(N317="nulová",J317,0)</f>
        <v>0</v>
      </c>
      <c r="BJ317" s="16" t="s">
        <v>82</v>
      </c>
      <c r="BK317" s="152">
        <f>ROUND(I317*H317,2)</f>
        <v>0</v>
      </c>
      <c r="BL317" s="16" t="s">
        <v>233</v>
      </c>
      <c r="BM317" s="252" t="s">
        <v>564</v>
      </c>
    </row>
    <row r="318" s="13" customFormat="1">
      <c r="A318" s="13"/>
      <c r="B318" s="253"/>
      <c r="C318" s="254"/>
      <c r="D318" s="255" t="s">
        <v>166</v>
      </c>
      <c r="E318" s="256" t="s">
        <v>1</v>
      </c>
      <c r="F318" s="257" t="s">
        <v>565</v>
      </c>
      <c r="G318" s="254"/>
      <c r="H318" s="258">
        <v>57.100000000000001</v>
      </c>
      <c r="I318" s="259"/>
      <c r="J318" s="254"/>
      <c r="K318" s="254"/>
      <c r="L318" s="260"/>
      <c r="M318" s="261"/>
      <c r="N318" s="262"/>
      <c r="O318" s="262"/>
      <c r="P318" s="262"/>
      <c r="Q318" s="262"/>
      <c r="R318" s="262"/>
      <c r="S318" s="262"/>
      <c r="T318" s="26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4" t="s">
        <v>166</v>
      </c>
      <c r="AU318" s="264" t="s">
        <v>84</v>
      </c>
      <c r="AV318" s="13" t="s">
        <v>84</v>
      </c>
      <c r="AW318" s="13" t="s">
        <v>30</v>
      </c>
      <c r="AX318" s="13" t="s">
        <v>82</v>
      </c>
      <c r="AY318" s="264" t="s">
        <v>158</v>
      </c>
    </row>
    <row r="319" s="2" customFormat="1" ht="21.75" customHeight="1">
      <c r="A319" s="39"/>
      <c r="B319" s="40"/>
      <c r="C319" s="240" t="s">
        <v>566</v>
      </c>
      <c r="D319" s="240" t="s">
        <v>160</v>
      </c>
      <c r="E319" s="241" t="s">
        <v>567</v>
      </c>
      <c r="F319" s="242" t="s">
        <v>568</v>
      </c>
      <c r="G319" s="243" t="s">
        <v>192</v>
      </c>
      <c r="H319" s="244">
        <v>28.800000000000001</v>
      </c>
      <c r="I319" s="245"/>
      <c r="J319" s="246">
        <f>ROUND(I319*H319,2)</f>
        <v>0</v>
      </c>
      <c r="K319" s="247"/>
      <c r="L319" s="42"/>
      <c r="M319" s="248" t="s">
        <v>1</v>
      </c>
      <c r="N319" s="249" t="s">
        <v>40</v>
      </c>
      <c r="O319" s="92"/>
      <c r="P319" s="250">
        <f>O319*H319</f>
        <v>0</v>
      </c>
      <c r="Q319" s="250">
        <v>0.00011</v>
      </c>
      <c r="R319" s="250">
        <f>Q319*H319</f>
        <v>0.0031680000000000002</v>
      </c>
      <c r="S319" s="250">
        <v>0</v>
      </c>
      <c r="T319" s="25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52" t="s">
        <v>233</v>
      </c>
      <c r="AT319" s="252" t="s">
        <v>160</v>
      </c>
      <c r="AU319" s="252" t="s">
        <v>84</v>
      </c>
      <c r="AY319" s="16" t="s">
        <v>158</v>
      </c>
      <c r="BE319" s="152">
        <f>IF(N319="základní",J319,0)</f>
        <v>0</v>
      </c>
      <c r="BF319" s="152">
        <f>IF(N319="snížená",J319,0)</f>
        <v>0</v>
      </c>
      <c r="BG319" s="152">
        <f>IF(N319="zákl. přenesená",J319,0)</f>
        <v>0</v>
      </c>
      <c r="BH319" s="152">
        <f>IF(N319="sníž. přenesená",J319,0)</f>
        <v>0</v>
      </c>
      <c r="BI319" s="152">
        <f>IF(N319="nulová",J319,0)</f>
        <v>0</v>
      </c>
      <c r="BJ319" s="16" t="s">
        <v>82</v>
      </c>
      <c r="BK319" s="152">
        <f>ROUND(I319*H319,2)</f>
        <v>0</v>
      </c>
      <c r="BL319" s="16" t="s">
        <v>233</v>
      </c>
      <c r="BM319" s="252" t="s">
        <v>569</v>
      </c>
    </row>
    <row r="320" s="13" customFormat="1">
      <c r="A320" s="13"/>
      <c r="B320" s="253"/>
      <c r="C320" s="254"/>
      <c r="D320" s="255" t="s">
        <v>166</v>
      </c>
      <c r="E320" s="256" t="s">
        <v>1</v>
      </c>
      <c r="F320" s="257" t="s">
        <v>570</v>
      </c>
      <c r="G320" s="254"/>
      <c r="H320" s="258">
        <v>28.800000000000001</v>
      </c>
      <c r="I320" s="259"/>
      <c r="J320" s="254"/>
      <c r="K320" s="254"/>
      <c r="L320" s="260"/>
      <c r="M320" s="261"/>
      <c r="N320" s="262"/>
      <c r="O320" s="262"/>
      <c r="P320" s="262"/>
      <c r="Q320" s="262"/>
      <c r="R320" s="262"/>
      <c r="S320" s="262"/>
      <c r="T320" s="26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4" t="s">
        <v>166</v>
      </c>
      <c r="AU320" s="264" t="s">
        <v>84</v>
      </c>
      <c r="AV320" s="13" t="s">
        <v>84</v>
      </c>
      <c r="AW320" s="13" t="s">
        <v>30</v>
      </c>
      <c r="AX320" s="13" t="s">
        <v>82</v>
      </c>
      <c r="AY320" s="264" t="s">
        <v>158</v>
      </c>
    </row>
    <row r="321" s="2" customFormat="1" ht="21.75" customHeight="1">
      <c r="A321" s="39"/>
      <c r="B321" s="40"/>
      <c r="C321" s="265" t="s">
        <v>571</v>
      </c>
      <c r="D321" s="265" t="s">
        <v>243</v>
      </c>
      <c r="E321" s="266" t="s">
        <v>572</v>
      </c>
      <c r="F321" s="267" t="s">
        <v>573</v>
      </c>
      <c r="G321" s="268" t="s">
        <v>192</v>
      </c>
      <c r="H321" s="269">
        <v>28.800000000000001</v>
      </c>
      <c r="I321" s="270"/>
      <c r="J321" s="271">
        <f>ROUND(I321*H321,2)</f>
        <v>0</v>
      </c>
      <c r="K321" s="272"/>
      <c r="L321" s="273"/>
      <c r="M321" s="274" t="s">
        <v>1</v>
      </c>
      <c r="N321" s="275" t="s">
        <v>40</v>
      </c>
      <c r="O321" s="92"/>
      <c r="P321" s="250">
        <f>O321*H321</f>
        <v>0</v>
      </c>
      <c r="Q321" s="250">
        <v>0.00018000000000000001</v>
      </c>
      <c r="R321" s="250">
        <f>Q321*H321</f>
        <v>0.0051840000000000002</v>
      </c>
      <c r="S321" s="250">
        <v>0</v>
      </c>
      <c r="T321" s="25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52" t="s">
        <v>325</v>
      </c>
      <c r="AT321" s="252" t="s">
        <v>243</v>
      </c>
      <c r="AU321" s="252" t="s">
        <v>84</v>
      </c>
      <c r="AY321" s="16" t="s">
        <v>158</v>
      </c>
      <c r="BE321" s="152">
        <f>IF(N321="základní",J321,0)</f>
        <v>0</v>
      </c>
      <c r="BF321" s="152">
        <f>IF(N321="snížená",J321,0)</f>
        <v>0</v>
      </c>
      <c r="BG321" s="152">
        <f>IF(N321="zákl. přenesená",J321,0)</f>
        <v>0</v>
      </c>
      <c r="BH321" s="152">
        <f>IF(N321="sníž. přenesená",J321,0)</f>
        <v>0</v>
      </c>
      <c r="BI321" s="152">
        <f>IF(N321="nulová",J321,0)</f>
        <v>0</v>
      </c>
      <c r="BJ321" s="16" t="s">
        <v>82</v>
      </c>
      <c r="BK321" s="152">
        <f>ROUND(I321*H321,2)</f>
        <v>0</v>
      </c>
      <c r="BL321" s="16" t="s">
        <v>233</v>
      </c>
      <c r="BM321" s="252" t="s">
        <v>574</v>
      </c>
    </row>
    <row r="322" s="13" customFormat="1">
      <c r="A322" s="13"/>
      <c r="B322" s="253"/>
      <c r="C322" s="254"/>
      <c r="D322" s="255" t="s">
        <v>166</v>
      </c>
      <c r="E322" s="256" t="s">
        <v>1</v>
      </c>
      <c r="F322" s="257" t="s">
        <v>570</v>
      </c>
      <c r="G322" s="254"/>
      <c r="H322" s="258">
        <v>28.800000000000001</v>
      </c>
      <c r="I322" s="259"/>
      <c r="J322" s="254"/>
      <c r="K322" s="254"/>
      <c r="L322" s="260"/>
      <c r="M322" s="261"/>
      <c r="N322" s="262"/>
      <c r="O322" s="262"/>
      <c r="P322" s="262"/>
      <c r="Q322" s="262"/>
      <c r="R322" s="262"/>
      <c r="S322" s="262"/>
      <c r="T322" s="26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4" t="s">
        <v>166</v>
      </c>
      <c r="AU322" s="264" t="s">
        <v>84</v>
      </c>
      <c r="AV322" s="13" t="s">
        <v>84</v>
      </c>
      <c r="AW322" s="13" t="s">
        <v>30</v>
      </c>
      <c r="AX322" s="13" t="s">
        <v>82</v>
      </c>
      <c r="AY322" s="264" t="s">
        <v>158</v>
      </c>
    </row>
    <row r="323" s="2" customFormat="1" ht="24.15" customHeight="1">
      <c r="A323" s="39"/>
      <c r="B323" s="40"/>
      <c r="C323" s="265" t="s">
        <v>575</v>
      </c>
      <c r="D323" s="265" t="s">
        <v>243</v>
      </c>
      <c r="E323" s="266" t="s">
        <v>576</v>
      </c>
      <c r="F323" s="267" t="s">
        <v>577</v>
      </c>
      <c r="G323" s="268" t="s">
        <v>177</v>
      </c>
      <c r="H323" s="269">
        <v>96</v>
      </c>
      <c r="I323" s="270"/>
      <c r="J323" s="271">
        <f>ROUND(I323*H323,2)</f>
        <v>0</v>
      </c>
      <c r="K323" s="272"/>
      <c r="L323" s="273"/>
      <c r="M323" s="274" t="s">
        <v>1</v>
      </c>
      <c r="N323" s="275" t="s">
        <v>40</v>
      </c>
      <c r="O323" s="92"/>
      <c r="P323" s="250">
        <f>O323*H323</f>
        <v>0</v>
      </c>
      <c r="Q323" s="250">
        <v>1.0000000000000001E-05</v>
      </c>
      <c r="R323" s="250">
        <f>Q323*H323</f>
        <v>0.00096000000000000013</v>
      </c>
      <c r="S323" s="250">
        <v>0</v>
      </c>
      <c r="T323" s="25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52" t="s">
        <v>325</v>
      </c>
      <c r="AT323" s="252" t="s">
        <v>243</v>
      </c>
      <c r="AU323" s="252" t="s">
        <v>84</v>
      </c>
      <c r="AY323" s="16" t="s">
        <v>158</v>
      </c>
      <c r="BE323" s="152">
        <f>IF(N323="základní",J323,0)</f>
        <v>0</v>
      </c>
      <c r="BF323" s="152">
        <f>IF(N323="snížená",J323,0)</f>
        <v>0</v>
      </c>
      <c r="BG323" s="152">
        <f>IF(N323="zákl. přenesená",J323,0)</f>
        <v>0</v>
      </c>
      <c r="BH323" s="152">
        <f>IF(N323="sníž. přenesená",J323,0)</f>
        <v>0</v>
      </c>
      <c r="BI323" s="152">
        <f>IF(N323="nulová",J323,0)</f>
        <v>0</v>
      </c>
      <c r="BJ323" s="16" t="s">
        <v>82</v>
      </c>
      <c r="BK323" s="152">
        <f>ROUND(I323*H323,2)</f>
        <v>0</v>
      </c>
      <c r="BL323" s="16" t="s">
        <v>233</v>
      </c>
      <c r="BM323" s="252" t="s">
        <v>578</v>
      </c>
    </row>
    <row r="324" s="13" customFormat="1">
      <c r="A324" s="13"/>
      <c r="B324" s="253"/>
      <c r="C324" s="254"/>
      <c r="D324" s="255" t="s">
        <v>166</v>
      </c>
      <c r="E324" s="256" t="s">
        <v>1</v>
      </c>
      <c r="F324" s="257" t="s">
        <v>579</v>
      </c>
      <c r="G324" s="254"/>
      <c r="H324" s="258">
        <v>96</v>
      </c>
      <c r="I324" s="259"/>
      <c r="J324" s="254"/>
      <c r="K324" s="254"/>
      <c r="L324" s="260"/>
      <c r="M324" s="261"/>
      <c r="N324" s="262"/>
      <c r="O324" s="262"/>
      <c r="P324" s="262"/>
      <c r="Q324" s="262"/>
      <c r="R324" s="262"/>
      <c r="S324" s="262"/>
      <c r="T324" s="26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4" t="s">
        <v>166</v>
      </c>
      <c r="AU324" s="264" t="s">
        <v>84</v>
      </c>
      <c r="AV324" s="13" t="s">
        <v>84</v>
      </c>
      <c r="AW324" s="13" t="s">
        <v>30</v>
      </c>
      <c r="AX324" s="13" t="s">
        <v>82</v>
      </c>
      <c r="AY324" s="264" t="s">
        <v>158</v>
      </c>
    </row>
    <row r="325" s="2" customFormat="1" ht="16.5" customHeight="1">
      <c r="A325" s="39"/>
      <c r="B325" s="40"/>
      <c r="C325" s="265" t="s">
        <v>580</v>
      </c>
      <c r="D325" s="265" t="s">
        <v>243</v>
      </c>
      <c r="E325" s="266" t="s">
        <v>581</v>
      </c>
      <c r="F325" s="267" t="s">
        <v>582</v>
      </c>
      <c r="G325" s="268" t="s">
        <v>177</v>
      </c>
      <c r="H325" s="269">
        <v>96</v>
      </c>
      <c r="I325" s="270"/>
      <c r="J325" s="271">
        <f>ROUND(I325*H325,2)</f>
        <v>0</v>
      </c>
      <c r="K325" s="272"/>
      <c r="L325" s="273"/>
      <c r="M325" s="274" t="s">
        <v>1</v>
      </c>
      <c r="N325" s="275" t="s">
        <v>40</v>
      </c>
      <c r="O325" s="92"/>
      <c r="P325" s="250">
        <f>O325*H325</f>
        <v>0</v>
      </c>
      <c r="Q325" s="250">
        <v>1.0000000000000001E-05</v>
      </c>
      <c r="R325" s="250">
        <f>Q325*H325</f>
        <v>0.00096000000000000013</v>
      </c>
      <c r="S325" s="250">
        <v>0</v>
      </c>
      <c r="T325" s="25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52" t="s">
        <v>325</v>
      </c>
      <c r="AT325" s="252" t="s">
        <v>243</v>
      </c>
      <c r="AU325" s="252" t="s">
        <v>84</v>
      </c>
      <c r="AY325" s="16" t="s">
        <v>158</v>
      </c>
      <c r="BE325" s="152">
        <f>IF(N325="základní",J325,0)</f>
        <v>0</v>
      </c>
      <c r="BF325" s="152">
        <f>IF(N325="snížená",J325,0)</f>
        <v>0</v>
      </c>
      <c r="BG325" s="152">
        <f>IF(N325="zákl. přenesená",J325,0)</f>
        <v>0</v>
      </c>
      <c r="BH325" s="152">
        <f>IF(N325="sníž. přenesená",J325,0)</f>
        <v>0</v>
      </c>
      <c r="BI325" s="152">
        <f>IF(N325="nulová",J325,0)</f>
        <v>0</v>
      </c>
      <c r="BJ325" s="16" t="s">
        <v>82</v>
      </c>
      <c r="BK325" s="152">
        <f>ROUND(I325*H325,2)</f>
        <v>0</v>
      </c>
      <c r="BL325" s="16" t="s">
        <v>233</v>
      </c>
      <c r="BM325" s="252" t="s">
        <v>583</v>
      </c>
    </row>
    <row r="326" s="13" customFormat="1">
      <c r="A326" s="13"/>
      <c r="B326" s="253"/>
      <c r="C326" s="254"/>
      <c r="D326" s="255" t="s">
        <v>166</v>
      </c>
      <c r="E326" s="256" t="s">
        <v>1</v>
      </c>
      <c r="F326" s="257" t="s">
        <v>579</v>
      </c>
      <c r="G326" s="254"/>
      <c r="H326" s="258">
        <v>96</v>
      </c>
      <c r="I326" s="259"/>
      <c r="J326" s="254"/>
      <c r="K326" s="254"/>
      <c r="L326" s="260"/>
      <c r="M326" s="261"/>
      <c r="N326" s="262"/>
      <c r="O326" s="262"/>
      <c r="P326" s="262"/>
      <c r="Q326" s="262"/>
      <c r="R326" s="262"/>
      <c r="S326" s="262"/>
      <c r="T326" s="26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4" t="s">
        <v>166</v>
      </c>
      <c r="AU326" s="264" t="s">
        <v>84</v>
      </c>
      <c r="AV326" s="13" t="s">
        <v>84</v>
      </c>
      <c r="AW326" s="13" t="s">
        <v>30</v>
      </c>
      <c r="AX326" s="13" t="s">
        <v>82</v>
      </c>
      <c r="AY326" s="264" t="s">
        <v>158</v>
      </c>
    </row>
    <row r="327" s="2" customFormat="1" ht="16.5" customHeight="1">
      <c r="A327" s="39"/>
      <c r="B327" s="40"/>
      <c r="C327" s="265" t="s">
        <v>584</v>
      </c>
      <c r="D327" s="265" t="s">
        <v>243</v>
      </c>
      <c r="E327" s="266" t="s">
        <v>585</v>
      </c>
      <c r="F327" s="267" t="s">
        <v>586</v>
      </c>
      <c r="G327" s="268" t="s">
        <v>192</v>
      </c>
      <c r="H327" s="269">
        <v>28.800000000000001</v>
      </c>
      <c r="I327" s="270"/>
      <c r="J327" s="271">
        <f>ROUND(I327*H327,2)</f>
        <v>0</v>
      </c>
      <c r="K327" s="272"/>
      <c r="L327" s="273"/>
      <c r="M327" s="274" t="s">
        <v>1</v>
      </c>
      <c r="N327" s="275" t="s">
        <v>40</v>
      </c>
      <c r="O327" s="92"/>
      <c r="P327" s="250">
        <f>O327*H327</f>
        <v>0</v>
      </c>
      <c r="Q327" s="250">
        <v>2.0000000000000002E-05</v>
      </c>
      <c r="R327" s="250">
        <f>Q327*H327</f>
        <v>0.00057600000000000001</v>
      </c>
      <c r="S327" s="250">
        <v>0</v>
      </c>
      <c r="T327" s="25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52" t="s">
        <v>325</v>
      </c>
      <c r="AT327" s="252" t="s">
        <v>243</v>
      </c>
      <c r="AU327" s="252" t="s">
        <v>84</v>
      </c>
      <c r="AY327" s="16" t="s">
        <v>158</v>
      </c>
      <c r="BE327" s="152">
        <f>IF(N327="základní",J327,0)</f>
        <v>0</v>
      </c>
      <c r="BF327" s="152">
        <f>IF(N327="snížená",J327,0)</f>
        <v>0</v>
      </c>
      <c r="BG327" s="152">
        <f>IF(N327="zákl. přenesená",J327,0)</f>
        <v>0</v>
      </c>
      <c r="BH327" s="152">
        <f>IF(N327="sníž. přenesená",J327,0)</f>
        <v>0</v>
      </c>
      <c r="BI327" s="152">
        <f>IF(N327="nulová",J327,0)</f>
        <v>0</v>
      </c>
      <c r="BJ327" s="16" t="s">
        <v>82</v>
      </c>
      <c r="BK327" s="152">
        <f>ROUND(I327*H327,2)</f>
        <v>0</v>
      </c>
      <c r="BL327" s="16" t="s">
        <v>233</v>
      </c>
      <c r="BM327" s="252" t="s">
        <v>587</v>
      </c>
    </row>
    <row r="328" s="13" customFormat="1">
      <c r="A328" s="13"/>
      <c r="B328" s="253"/>
      <c r="C328" s="254"/>
      <c r="D328" s="255" t="s">
        <v>166</v>
      </c>
      <c r="E328" s="256" t="s">
        <v>1</v>
      </c>
      <c r="F328" s="257" t="s">
        <v>570</v>
      </c>
      <c r="G328" s="254"/>
      <c r="H328" s="258">
        <v>28.800000000000001</v>
      </c>
      <c r="I328" s="259"/>
      <c r="J328" s="254"/>
      <c r="K328" s="254"/>
      <c r="L328" s="260"/>
      <c r="M328" s="261"/>
      <c r="N328" s="262"/>
      <c r="O328" s="262"/>
      <c r="P328" s="262"/>
      <c r="Q328" s="262"/>
      <c r="R328" s="262"/>
      <c r="S328" s="262"/>
      <c r="T328" s="26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4" t="s">
        <v>166</v>
      </c>
      <c r="AU328" s="264" t="s">
        <v>84</v>
      </c>
      <c r="AV328" s="13" t="s">
        <v>84</v>
      </c>
      <c r="AW328" s="13" t="s">
        <v>30</v>
      </c>
      <c r="AX328" s="13" t="s">
        <v>82</v>
      </c>
      <c r="AY328" s="264" t="s">
        <v>158</v>
      </c>
    </row>
    <row r="329" s="2" customFormat="1" ht="24.15" customHeight="1">
      <c r="A329" s="39"/>
      <c r="B329" s="40"/>
      <c r="C329" s="240" t="s">
        <v>588</v>
      </c>
      <c r="D329" s="240" t="s">
        <v>160</v>
      </c>
      <c r="E329" s="241" t="s">
        <v>589</v>
      </c>
      <c r="F329" s="242" t="s">
        <v>590</v>
      </c>
      <c r="G329" s="243" t="s">
        <v>163</v>
      </c>
      <c r="H329" s="244">
        <v>27.585999999999999</v>
      </c>
      <c r="I329" s="245"/>
      <c r="J329" s="246">
        <f>ROUND(I329*H329,2)</f>
        <v>0</v>
      </c>
      <c r="K329" s="247"/>
      <c r="L329" s="42"/>
      <c r="M329" s="248" t="s">
        <v>1</v>
      </c>
      <c r="N329" s="249" t="s">
        <v>40</v>
      </c>
      <c r="O329" s="92"/>
      <c r="P329" s="250">
        <f>O329*H329</f>
        <v>0</v>
      </c>
      <c r="Q329" s="250">
        <v>0</v>
      </c>
      <c r="R329" s="250">
        <f>Q329*H329</f>
        <v>0</v>
      </c>
      <c r="S329" s="250">
        <v>0</v>
      </c>
      <c r="T329" s="25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52" t="s">
        <v>233</v>
      </c>
      <c r="AT329" s="252" t="s">
        <v>160</v>
      </c>
      <c r="AU329" s="252" t="s">
        <v>84</v>
      </c>
      <c r="AY329" s="16" t="s">
        <v>158</v>
      </c>
      <c r="BE329" s="152">
        <f>IF(N329="základní",J329,0)</f>
        <v>0</v>
      </c>
      <c r="BF329" s="152">
        <f>IF(N329="snížená",J329,0)</f>
        <v>0</v>
      </c>
      <c r="BG329" s="152">
        <f>IF(N329="zákl. přenesená",J329,0)</f>
        <v>0</v>
      </c>
      <c r="BH329" s="152">
        <f>IF(N329="sníž. přenesená",J329,0)</f>
        <v>0</v>
      </c>
      <c r="BI329" s="152">
        <f>IF(N329="nulová",J329,0)</f>
        <v>0</v>
      </c>
      <c r="BJ329" s="16" t="s">
        <v>82</v>
      </c>
      <c r="BK329" s="152">
        <f>ROUND(I329*H329,2)</f>
        <v>0</v>
      </c>
      <c r="BL329" s="16" t="s">
        <v>233</v>
      </c>
      <c r="BM329" s="252" t="s">
        <v>591</v>
      </c>
    </row>
    <row r="330" s="13" customFormat="1">
      <c r="A330" s="13"/>
      <c r="B330" s="253"/>
      <c r="C330" s="254"/>
      <c r="D330" s="255" t="s">
        <v>166</v>
      </c>
      <c r="E330" s="256" t="s">
        <v>1</v>
      </c>
      <c r="F330" s="257" t="s">
        <v>592</v>
      </c>
      <c r="G330" s="254"/>
      <c r="H330" s="258">
        <v>27.585999999999999</v>
      </c>
      <c r="I330" s="259"/>
      <c r="J330" s="254"/>
      <c r="K330" s="254"/>
      <c r="L330" s="260"/>
      <c r="M330" s="261"/>
      <c r="N330" s="262"/>
      <c r="O330" s="262"/>
      <c r="P330" s="262"/>
      <c r="Q330" s="262"/>
      <c r="R330" s="262"/>
      <c r="S330" s="262"/>
      <c r="T330" s="26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4" t="s">
        <v>166</v>
      </c>
      <c r="AU330" s="264" t="s">
        <v>84</v>
      </c>
      <c r="AV330" s="13" t="s">
        <v>84</v>
      </c>
      <c r="AW330" s="13" t="s">
        <v>30</v>
      </c>
      <c r="AX330" s="13" t="s">
        <v>82</v>
      </c>
      <c r="AY330" s="264" t="s">
        <v>158</v>
      </c>
    </row>
    <row r="331" s="2" customFormat="1" ht="24.15" customHeight="1">
      <c r="A331" s="39"/>
      <c r="B331" s="40"/>
      <c r="C331" s="265" t="s">
        <v>593</v>
      </c>
      <c r="D331" s="265" t="s">
        <v>243</v>
      </c>
      <c r="E331" s="266" t="s">
        <v>594</v>
      </c>
      <c r="F331" s="267" t="s">
        <v>595</v>
      </c>
      <c r="G331" s="268" t="s">
        <v>163</v>
      </c>
      <c r="H331" s="269">
        <v>97.813000000000002</v>
      </c>
      <c r="I331" s="270"/>
      <c r="J331" s="271">
        <f>ROUND(I331*H331,2)</f>
        <v>0</v>
      </c>
      <c r="K331" s="272"/>
      <c r="L331" s="273"/>
      <c r="M331" s="274" t="s">
        <v>1</v>
      </c>
      <c r="N331" s="275" t="s">
        <v>40</v>
      </c>
      <c r="O331" s="92"/>
      <c r="P331" s="250">
        <f>O331*H331</f>
        <v>0</v>
      </c>
      <c r="Q331" s="250">
        <v>0.00050000000000000001</v>
      </c>
      <c r="R331" s="250">
        <f>Q331*H331</f>
        <v>0.048906500000000006</v>
      </c>
      <c r="S331" s="250">
        <v>0</v>
      </c>
      <c r="T331" s="25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52" t="s">
        <v>325</v>
      </c>
      <c r="AT331" s="252" t="s">
        <v>243</v>
      </c>
      <c r="AU331" s="252" t="s">
        <v>84</v>
      </c>
      <c r="AY331" s="16" t="s">
        <v>158</v>
      </c>
      <c r="BE331" s="152">
        <f>IF(N331="základní",J331,0)</f>
        <v>0</v>
      </c>
      <c r="BF331" s="152">
        <f>IF(N331="snížená",J331,0)</f>
        <v>0</v>
      </c>
      <c r="BG331" s="152">
        <f>IF(N331="zákl. přenesená",J331,0)</f>
        <v>0</v>
      </c>
      <c r="BH331" s="152">
        <f>IF(N331="sníž. přenesená",J331,0)</f>
        <v>0</v>
      </c>
      <c r="BI331" s="152">
        <f>IF(N331="nulová",J331,0)</f>
        <v>0</v>
      </c>
      <c r="BJ331" s="16" t="s">
        <v>82</v>
      </c>
      <c r="BK331" s="152">
        <f>ROUND(I331*H331,2)</f>
        <v>0</v>
      </c>
      <c r="BL331" s="16" t="s">
        <v>233</v>
      </c>
      <c r="BM331" s="252" t="s">
        <v>596</v>
      </c>
    </row>
    <row r="332" s="13" customFormat="1">
      <c r="A332" s="13"/>
      <c r="B332" s="253"/>
      <c r="C332" s="254"/>
      <c r="D332" s="255" t="s">
        <v>166</v>
      </c>
      <c r="E332" s="256" t="s">
        <v>1</v>
      </c>
      <c r="F332" s="257" t="s">
        <v>597</v>
      </c>
      <c r="G332" s="254"/>
      <c r="H332" s="258">
        <v>62.810000000000002</v>
      </c>
      <c r="I332" s="259"/>
      <c r="J332" s="254"/>
      <c r="K332" s="254"/>
      <c r="L332" s="260"/>
      <c r="M332" s="261"/>
      <c r="N332" s="262"/>
      <c r="O332" s="262"/>
      <c r="P332" s="262"/>
      <c r="Q332" s="262"/>
      <c r="R332" s="262"/>
      <c r="S332" s="262"/>
      <c r="T332" s="26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4" t="s">
        <v>166</v>
      </c>
      <c r="AU332" s="264" t="s">
        <v>84</v>
      </c>
      <c r="AV332" s="13" t="s">
        <v>84</v>
      </c>
      <c r="AW332" s="13" t="s">
        <v>30</v>
      </c>
      <c r="AX332" s="13" t="s">
        <v>75</v>
      </c>
      <c r="AY332" s="264" t="s">
        <v>158</v>
      </c>
    </row>
    <row r="333" s="13" customFormat="1">
      <c r="A333" s="13"/>
      <c r="B333" s="253"/>
      <c r="C333" s="254"/>
      <c r="D333" s="255" t="s">
        <v>166</v>
      </c>
      <c r="E333" s="256" t="s">
        <v>1</v>
      </c>
      <c r="F333" s="257" t="s">
        <v>598</v>
      </c>
      <c r="G333" s="254"/>
      <c r="H333" s="258">
        <v>30.344999999999999</v>
      </c>
      <c r="I333" s="259"/>
      <c r="J333" s="254"/>
      <c r="K333" s="254"/>
      <c r="L333" s="260"/>
      <c r="M333" s="261"/>
      <c r="N333" s="262"/>
      <c r="O333" s="262"/>
      <c r="P333" s="262"/>
      <c r="Q333" s="262"/>
      <c r="R333" s="262"/>
      <c r="S333" s="262"/>
      <c r="T333" s="26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4" t="s">
        <v>166</v>
      </c>
      <c r="AU333" s="264" t="s">
        <v>84</v>
      </c>
      <c r="AV333" s="13" t="s">
        <v>84</v>
      </c>
      <c r="AW333" s="13" t="s">
        <v>30</v>
      </c>
      <c r="AX333" s="13" t="s">
        <v>75</v>
      </c>
      <c r="AY333" s="264" t="s">
        <v>158</v>
      </c>
    </row>
    <row r="334" s="14" customFormat="1">
      <c r="A334" s="14"/>
      <c r="B334" s="276"/>
      <c r="C334" s="277"/>
      <c r="D334" s="255" t="s">
        <v>166</v>
      </c>
      <c r="E334" s="278" t="s">
        <v>1</v>
      </c>
      <c r="F334" s="279" t="s">
        <v>264</v>
      </c>
      <c r="G334" s="277"/>
      <c r="H334" s="280">
        <v>93.155000000000001</v>
      </c>
      <c r="I334" s="281"/>
      <c r="J334" s="277"/>
      <c r="K334" s="277"/>
      <c r="L334" s="282"/>
      <c r="M334" s="283"/>
      <c r="N334" s="284"/>
      <c r="O334" s="284"/>
      <c r="P334" s="284"/>
      <c r="Q334" s="284"/>
      <c r="R334" s="284"/>
      <c r="S334" s="284"/>
      <c r="T334" s="28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86" t="s">
        <v>166</v>
      </c>
      <c r="AU334" s="286" t="s">
        <v>84</v>
      </c>
      <c r="AV334" s="14" t="s">
        <v>164</v>
      </c>
      <c r="AW334" s="14" t="s">
        <v>30</v>
      </c>
      <c r="AX334" s="14" t="s">
        <v>75</v>
      </c>
      <c r="AY334" s="286" t="s">
        <v>158</v>
      </c>
    </row>
    <row r="335" s="13" customFormat="1">
      <c r="A335" s="13"/>
      <c r="B335" s="253"/>
      <c r="C335" s="254"/>
      <c r="D335" s="255" t="s">
        <v>166</v>
      </c>
      <c r="E335" s="256" t="s">
        <v>1</v>
      </c>
      <c r="F335" s="257" t="s">
        <v>599</v>
      </c>
      <c r="G335" s="254"/>
      <c r="H335" s="258">
        <v>97.813000000000002</v>
      </c>
      <c r="I335" s="259"/>
      <c r="J335" s="254"/>
      <c r="K335" s="254"/>
      <c r="L335" s="260"/>
      <c r="M335" s="261"/>
      <c r="N335" s="262"/>
      <c r="O335" s="262"/>
      <c r="P335" s="262"/>
      <c r="Q335" s="262"/>
      <c r="R335" s="262"/>
      <c r="S335" s="262"/>
      <c r="T335" s="26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4" t="s">
        <v>166</v>
      </c>
      <c r="AU335" s="264" t="s">
        <v>84</v>
      </c>
      <c r="AV335" s="13" t="s">
        <v>84</v>
      </c>
      <c r="AW335" s="13" t="s">
        <v>30</v>
      </c>
      <c r="AX335" s="13" t="s">
        <v>82</v>
      </c>
      <c r="AY335" s="264" t="s">
        <v>158</v>
      </c>
    </row>
    <row r="336" s="2" customFormat="1" ht="24.15" customHeight="1">
      <c r="A336" s="39"/>
      <c r="B336" s="40"/>
      <c r="C336" s="240" t="s">
        <v>600</v>
      </c>
      <c r="D336" s="240" t="s">
        <v>160</v>
      </c>
      <c r="E336" s="241" t="s">
        <v>601</v>
      </c>
      <c r="F336" s="242" t="s">
        <v>602</v>
      </c>
      <c r="G336" s="243" t="s">
        <v>372</v>
      </c>
      <c r="H336" s="244">
        <v>0.74199999999999999</v>
      </c>
      <c r="I336" s="245"/>
      <c r="J336" s="246">
        <f>ROUND(I336*H336,2)</f>
        <v>0</v>
      </c>
      <c r="K336" s="247"/>
      <c r="L336" s="42"/>
      <c r="M336" s="248" t="s">
        <v>1</v>
      </c>
      <c r="N336" s="249" t="s">
        <v>40</v>
      </c>
      <c r="O336" s="92"/>
      <c r="P336" s="250">
        <f>O336*H336</f>
        <v>0</v>
      </c>
      <c r="Q336" s="250">
        <v>0</v>
      </c>
      <c r="R336" s="250">
        <f>Q336*H336</f>
        <v>0</v>
      </c>
      <c r="S336" s="250">
        <v>0</v>
      </c>
      <c r="T336" s="25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2" t="s">
        <v>233</v>
      </c>
      <c r="AT336" s="252" t="s">
        <v>160</v>
      </c>
      <c r="AU336" s="252" t="s">
        <v>84</v>
      </c>
      <c r="AY336" s="16" t="s">
        <v>158</v>
      </c>
      <c r="BE336" s="152">
        <f>IF(N336="základní",J336,0)</f>
        <v>0</v>
      </c>
      <c r="BF336" s="152">
        <f>IF(N336="snížená",J336,0)</f>
        <v>0</v>
      </c>
      <c r="BG336" s="152">
        <f>IF(N336="zákl. přenesená",J336,0)</f>
        <v>0</v>
      </c>
      <c r="BH336" s="152">
        <f>IF(N336="sníž. přenesená",J336,0)</f>
        <v>0</v>
      </c>
      <c r="BI336" s="152">
        <f>IF(N336="nulová",J336,0)</f>
        <v>0</v>
      </c>
      <c r="BJ336" s="16" t="s">
        <v>82</v>
      </c>
      <c r="BK336" s="152">
        <f>ROUND(I336*H336,2)</f>
        <v>0</v>
      </c>
      <c r="BL336" s="16" t="s">
        <v>233</v>
      </c>
      <c r="BM336" s="252" t="s">
        <v>603</v>
      </c>
    </row>
    <row r="337" s="12" customFormat="1" ht="25.92" customHeight="1">
      <c r="A337" s="12"/>
      <c r="B337" s="224"/>
      <c r="C337" s="225"/>
      <c r="D337" s="226" t="s">
        <v>74</v>
      </c>
      <c r="E337" s="227" t="s">
        <v>243</v>
      </c>
      <c r="F337" s="227" t="s">
        <v>604</v>
      </c>
      <c r="G337" s="225"/>
      <c r="H337" s="225"/>
      <c r="I337" s="228"/>
      <c r="J337" s="229">
        <f>BK337</f>
        <v>0</v>
      </c>
      <c r="K337" s="225"/>
      <c r="L337" s="230"/>
      <c r="M337" s="231"/>
      <c r="N337" s="232"/>
      <c r="O337" s="232"/>
      <c r="P337" s="233">
        <f>P338</f>
        <v>0</v>
      </c>
      <c r="Q337" s="232"/>
      <c r="R337" s="233">
        <f>R338</f>
        <v>0.22738500000000003</v>
      </c>
      <c r="S337" s="232"/>
      <c r="T337" s="234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35" t="s">
        <v>171</v>
      </c>
      <c r="AT337" s="236" t="s">
        <v>74</v>
      </c>
      <c r="AU337" s="236" t="s">
        <v>75</v>
      </c>
      <c r="AY337" s="235" t="s">
        <v>158</v>
      </c>
      <c r="BK337" s="237">
        <f>BK338</f>
        <v>0</v>
      </c>
    </row>
    <row r="338" s="12" customFormat="1" ht="22.8" customHeight="1">
      <c r="A338" s="12"/>
      <c r="B338" s="224"/>
      <c r="C338" s="225"/>
      <c r="D338" s="226" t="s">
        <v>74</v>
      </c>
      <c r="E338" s="238" t="s">
        <v>605</v>
      </c>
      <c r="F338" s="238" t="s">
        <v>606</v>
      </c>
      <c r="G338" s="225"/>
      <c r="H338" s="225"/>
      <c r="I338" s="228"/>
      <c r="J338" s="239">
        <f>BK338</f>
        <v>0</v>
      </c>
      <c r="K338" s="225"/>
      <c r="L338" s="230"/>
      <c r="M338" s="231"/>
      <c r="N338" s="232"/>
      <c r="O338" s="232"/>
      <c r="P338" s="233">
        <f>SUM(P339:P346)</f>
        <v>0</v>
      </c>
      <c r="Q338" s="232"/>
      <c r="R338" s="233">
        <f>SUM(R339:R346)</f>
        <v>0.22738500000000003</v>
      </c>
      <c r="S338" s="232"/>
      <c r="T338" s="234">
        <f>SUM(T339:T346)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35" t="s">
        <v>171</v>
      </c>
      <c r="AT338" s="236" t="s">
        <v>74</v>
      </c>
      <c r="AU338" s="236" t="s">
        <v>82</v>
      </c>
      <c r="AY338" s="235" t="s">
        <v>158</v>
      </c>
      <c r="BK338" s="237">
        <f>SUM(BK339:BK346)</f>
        <v>0</v>
      </c>
    </row>
    <row r="339" s="2" customFormat="1" ht="24.15" customHeight="1">
      <c r="A339" s="39"/>
      <c r="B339" s="40"/>
      <c r="C339" s="240" t="s">
        <v>607</v>
      </c>
      <c r="D339" s="240" t="s">
        <v>160</v>
      </c>
      <c r="E339" s="241" t="s">
        <v>608</v>
      </c>
      <c r="F339" s="242" t="s">
        <v>609</v>
      </c>
      <c r="G339" s="243" t="s">
        <v>192</v>
      </c>
      <c r="H339" s="244">
        <v>16.300000000000001</v>
      </c>
      <c r="I339" s="245"/>
      <c r="J339" s="246">
        <f>ROUND(I339*H339,2)</f>
        <v>0</v>
      </c>
      <c r="K339" s="247"/>
      <c r="L339" s="42"/>
      <c r="M339" s="248" t="s">
        <v>1</v>
      </c>
      <c r="N339" s="249" t="s">
        <v>40</v>
      </c>
      <c r="O339" s="92"/>
      <c r="P339" s="250">
        <f>O339*H339</f>
        <v>0</v>
      </c>
      <c r="Q339" s="250">
        <v>0</v>
      </c>
      <c r="R339" s="250">
        <f>Q339*H339</f>
        <v>0</v>
      </c>
      <c r="S339" s="250">
        <v>0</v>
      </c>
      <c r="T339" s="25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52" t="s">
        <v>408</v>
      </c>
      <c r="AT339" s="252" t="s">
        <v>160</v>
      </c>
      <c r="AU339" s="252" t="s">
        <v>84</v>
      </c>
      <c r="AY339" s="16" t="s">
        <v>158</v>
      </c>
      <c r="BE339" s="152">
        <f>IF(N339="základní",J339,0)</f>
        <v>0</v>
      </c>
      <c r="BF339" s="152">
        <f>IF(N339="snížená",J339,0)</f>
        <v>0</v>
      </c>
      <c r="BG339" s="152">
        <f>IF(N339="zákl. přenesená",J339,0)</f>
        <v>0</v>
      </c>
      <c r="BH339" s="152">
        <f>IF(N339="sníž. přenesená",J339,0)</f>
        <v>0</v>
      </c>
      <c r="BI339" s="152">
        <f>IF(N339="nulová",J339,0)</f>
        <v>0</v>
      </c>
      <c r="BJ339" s="16" t="s">
        <v>82</v>
      </c>
      <c r="BK339" s="152">
        <f>ROUND(I339*H339,2)</f>
        <v>0</v>
      </c>
      <c r="BL339" s="16" t="s">
        <v>408</v>
      </c>
      <c r="BM339" s="252" t="s">
        <v>610</v>
      </c>
    </row>
    <row r="340" s="13" customFormat="1">
      <c r="A340" s="13"/>
      <c r="B340" s="253"/>
      <c r="C340" s="254"/>
      <c r="D340" s="255" t="s">
        <v>166</v>
      </c>
      <c r="E340" s="256" t="s">
        <v>1</v>
      </c>
      <c r="F340" s="257" t="s">
        <v>611</v>
      </c>
      <c r="G340" s="254"/>
      <c r="H340" s="258">
        <v>16.300000000000001</v>
      </c>
      <c r="I340" s="259"/>
      <c r="J340" s="254"/>
      <c r="K340" s="254"/>
      <c r="L340" s="260"/>
      <c r="M340" s="261"/>
      <c r="N340" s="262"/>
      <c r="O340" s="262"/>
      <c r="P340" s="262"/>
      <c r="Q340" s="262"/>
      <c r="R340" s="262"/>
      <c r="S340" s="262"/>
      <c r="T340" s="26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4" t="s">
        <v>166</v>
      </c>
      <c r="AU340" s="264" t="s">
        <v>84</v>
      </c>
      <c r="AV340" s="13" t="s">
        <v>84</v>
      </c>
      <c r="AW340" s="13" t="s">
        <v>30</v>
      </c>
      <c r="AX340" s="13" t="s">
        <v>82</v>
      </c>
      <c r="AY340" s="264" t="s">
        <v>158</v>
      </c>
    </row>
    <row r="341" s="2" customFormat="1" ht="16.5" customHeight="1">
      <c r="A341" s="39"/>
      <c r="B341" s="40"/>
      <c r="C341" s="240" t="s">
        <v>612</v>
      </c>
      <c r="D341" s="240" t="s">
        <v>160</v>
      </c>
      <c r="E341" s="241" t="s">
        <v>613</v>
      </c>
      <c r="F341" s="242" t="s">
        <v>614</v>
      </c>
      <c r="G341" s="243" t="s">
        <v>192</v>
      </c>
      <c r="H341" s="244">
        <v>16.300000000000001</v>
      </c>
      <c r="I341" s="245"/>
      <c r="J341" s="246">
        <f>ROUND(I341*H341,2)</f>
        <v>0</v>
      </c>
      <c r="K341" s="247"/>
      <c r="L341" s="42"/>
      <c r="M341" s="248" t="s">
        <v>1</v>
      </c>
      <c r="N341" s="249" t="s">
        <v>40</v>
      </c>
      <c r="O341" s="92"/>
      <c r="P341" s="250">
        <f>O341*H341</f>
        <v>0</v>
      </c>
      <c r="Q341" s="250">
        <v>0</v>
      </c>
      <c r="R341" s="250">
        <f>Q341*H341</f>
        <v>0</v>
      </c>
      <c r="S341" s="250">
        <v>0</v>
      </c>
      <c r="T341" s="25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52" t="s">
        <v>408</v>
      </c>
      <c r="AT341" s="252" t="s">
        <v>160</v>
      </c>
      <c r="AU341" s="252" t="s">
        <v>84</v>
      </c>
      <c r="AY341" s="16" t="s">
        <v>158</v>
      </c>
      <c r="BE341" s="152">
        <f>IF(N341="základní",J341,0)</f>
        <v>0</v>
      </c>
      <c r="BF341" s="152">
        <f>IF(N341="snížená",J341,0)</f>
        <v>0</v>
      </c>
      <c r="BG341" s="152">
        <f>IF(N341="zákl. přenesená",J341,0)</f>
        <v>0</v>
      </c>
      <c r="BH341" s="152">
        <f>IF(N341="sníž. přenesená",J341,0)</f>
        <v>0</v>
      </c>
      <c r="BI341" s="152">
        <f>IF(N341="nulová",J341,0)</f>
        <v>0</v>
      </c>
      <c r="BJ341" s="16" t="s">
        <v>82</v>
      </c>
      <c r="BK341" s="152">
        <f>ROUND(I341*H341,2)</f>
        <v>0</v>
      </c>
      <c r="BL341" s="16" t="s">
        <v>408</v>
      </c>
      <c r="BM341" s="252" t="s">
        <v>615</v>
      </c>
    </row>
    <row r="342" s="13" customFormat="1">
      <c r="A342" s="13"/>
      <c r="B342" s="253"/>
      <c r="C342" s="254"/>
      <c r="D342" s="255" t="s">
        <v>166</v>
      </c>
      <c r="E342" s="256" t="s">
        <v>1</v>
      </c>
      <c r="F342" s="257" t="s">
        <v>611</v>
      </c>
      <c r="G342" s="254"/>
      <c r="H342" s="258">
        <v>16.300000000000001</v>
      </c>
      <c r="I342" s="259"/>
      <c r="J342" s="254"/>
      <c r="K342" s="254"/>
      <c r="L342" s="260"/>
      <c r="M342" s="261"/>
      <c r="N342" s="262"/>
      <c r="O342" s="262"/>
      <c r="P342" s="262"/>
      <c r="Q342" s="262"/>
      <c r="R342" s="262"/>
      <c r="S342" s="262"/>
      <c r="T342" s="26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4" t="s">
        <v>166</v>
      </c>
      <c r="AU342" s="264" t="s">
        <v>84</v>
      </c>
      <c r="AV342" s="13" t="s">
        <v>84</v>
      </c>
      <c r="AW342" s="13" t="s">
        <v>30</v>
      </c>
      <c r="AX342" s="13" t="s">
        <v>82</v>
      </c>
      <c r="AY342" s="264" t="s">
        <v>158</v>
      </c>
    </row>
    <row r="343" s="2" customFormat="1" ht="16.5" customHeight="1">
      <c r="A343" s="39"/>
      <c r="B343" s="40"/>
      <c r="C343" s="265" t="s">
        <v>616</v>
      </c>
      <c r="D343" s="265" t="s">
        <v>243</v>
      </c>
      <c r="E343" s="266" t="s">
        <v>617</v>
      </c>
      <c r="F343" s="267" t="s">
        <v>618</v>
      </c>
      <c r="G343" s="268" t="s">
        <v>192</v>
      </c>
      <c r="H343" s="269">
        <v>16.300000000000001</v>
      </c>
      <c r="I343" s="270"/>
      <c r="J343" s="271">
        <f>ROUND(I343*H343,2)</f>
        <v>0</v>
      </c>
      <c r="K343" s="272"/>
      <c r="L343" s="273"/>
      <c r="M343" s="274" t="s">
        <v>1</v>
      </c>
      <c r="N343" s="275" t="s">
        <v>40</v>
      </c>
      <c r="O343" s="92"/>
      <c r="P343" s="250">
        <f>O343*H343</f>
        <v>0</v>
      </c>
      <c r="Q343" s="250">
        <v>0.012</v>
      </c>
      <c r="R343" s="250">
        <f>Q343*H343</f>
        <v>0.19560000000000002</v>
      </c>
      <c r="S343" s="250">
        <v>0</v>
      </c>
      <c r="T343" s="25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52" t="s">
        <v>619</v>
      </c>
      <c r="AT343" s="252" t="s">
        <v>243</v>
      </c>
      <c r="AU343" s="252" t="s">
        <v>84</v>
      </c>
      <c r="AY343" s="16" t="s">
        <v>158</v>
      </c>
      <c r="BE343" s="152">
        <f>IF(N343="základní",J343,0)</f>
        <v>0</v>
      </c>
      <c r="BF343" s="152">
        <f>IF(N343="snížená",J343,0)</f>
        <v>0</v>
      </c>
      <c r="BG343" s="152">
        <f>IF(N343="zákl. přenesená",J343,0)</f>
        <v>0</v>
      </c>
      <c r="BH343" s="152">
        <f>IF(N343="sníž. přenesená",J343,0)</f>
        <v>0</v>
      </c>
      <c r="BI343" s="152">
        <f>IF(N343="nulová",J343,0)</f>
        <v>0</v>
      </c>
      <c r="BJ343" s="16" t="s">
        <v>82</v>
      </c>
      <c r="BK343" s="152">
        <f>ROUND(I343*H343,2)</f>
        <v>0</v>
      </c>
      <c r="BL343" s="16" t="s">
        <v>619</v>
      </c>
      <c r="BM343" s="252" t="s">
        <v>620</v>
      </c>
    </row>
    <row r="344" s="13" customFormat="1">
      <c r="A344" s="13"/>
      <c r="B344" s="253"/>
      <c r="C344" s="254"/>
      <c r="D344" s="255" t="s">
        <v>166</v>
      </c>
      <c r="E344" s="256" t="s">
        <v>1</v>
      </c>
      <c r="F344" s="257" t="s">
        <v>611</v>
      </c>
      <c r="G344" s="254"/>
      <c r="H344" s="258">
        <v>16.300000000000001</v>
      </c>
      <c r="I344" s="259"/>
      <c r="J344" s="254"/>
      <c r="K344" s="254"/>
      <c r="L344" s="260"/>
      <c r="M344" s="261"/>
      <c r="N344" s="262"/>
      <c r="O344" s="262"/>
      <c r="P344" s="262"/>
      <c r="Q344" s="262"/>
      <c r="R344" s="262"/>
      <c r="S344" s="262"/>
      <c r="T344" s="26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4" t="s">
        <v>166</v>
      </c>
      <c r="AU344" s="264" t="s">
        <v>84</v>
      </c>
      <c r="AV344" s="13" t="s">
        <v>84</v>
      </c>
      <c r="AW344" s="13" t="s">
        <v>30</v>
      </c>
      <c r="AX344" s="13" t="s">
        <v>82</v>
      </c>
      <c r="AY344" s="264" t="s">
        <v>158</v>
      </c>
    </row>
    <row r="345" s="2" customFormat="1" ht="16.5" customHeight="1">
      <c r="A345" s="39"/>
      <c r="B345" s="40"/>
      <c r="C345" s="265" t="s">
        <v>621</v>
      </c>
      <c r="D345" s="265" t="s">
        <v>243</v>
      </c>
      <c r="E345" s="266" t="s">
        <v>622</v>
      </c>
      <c r="F345" s="267" t="s">
        <v>623</v>
      </c>
      <c r="G345" s="268" t="s">
        <v>192</v>
      </c>
      <c r="H345" s="269">
        <v>16.300000000000001</v>
      </c>
      <c r="I345" s="270"/>
      <c r="J345" s="271">
        <f>ROUND(I345*H345,2)</f>
        <v>0</v>
      </c>
      <c r="K345" s="272"/>
      <c r="L345" s="273"/>
      <c r="M345" s="274" t="s">
        <v>1</v>
      </c>
      <c r="N345" s="275" t="s">
        <v>40</v>
      </c>
      <c r="O345" s="92"/>
      <c r="P345" s="250">
        <f>O345*H345</f>
        <v>0</v>
      </c>
      <c r="Q345" s="250">
        <v>0.0019499999999999999</v>
      </c>
      <c r="R345" s="250">
        <f>Q345*H345</f>
        <v>0.031785000000000001</v>
      </c>
      <c r="S345" s="250">
        <v>0</v>
      </c>
      <c r="T345" s="25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52" t="s">
        <v>619</v>
      </c>
      <c r="AT345" s="252" t="s">
        <v>243</v>
      </c>
      <c r="AU345" s="252" t="s">
        <v>84</v>
      </c>
      <c r="AY345" s="16" t="s">
        <v>158</v>
      </c>
      <c r="BE345" s="152">
        <f>IF(N345="základní",J345,0)</f>
        <v>0</v>
      </c>
      <c r="BF345" s="152">
        <f>IF(N345="snížená",J345,0)</f>
        <v>0</v>
      </c>
      <c r="BG345" s="152">
        <f>IF(N345="zákl. přenesená",J345,0)</f>
        <v>0</v>
      </c>
      <c r="BH345" s="152">
        <f>IF(N345="sníž. přenesená",J345,0)</f>
        <v>0</v>
      </c>
      <c r="BI345" s="152">
        <f>IF(N345="nulová",J345,0)</f>
        <v>0</v>
      </c>
      <c r="BJ345" s="16" t="s">
        <v>82</v>
      </c>
      <c r="BK345" s="152">
        <f>ROUND(I345*H345,2)</f>
        <v>0</v>
      </c>
      <c r="BL345" s="16" t="s">
        <v>619</v>
      </c>
      <c r="BM345" s="252" t="s">
        <v>624</v>
      </c>
    </row>
    <row r="346" s="13" customFormat="1">
      <c r="A346" s="13"/>
      <c r="B346" s="253"/>
      <c r="C346" s="254"/>
      <c r="D346" s="255" t="s">
        <v>166</v>
      </c>
      <c r="E346" s="256" t="s">
        <v>1</v>
      </c>
      <c r="F346" s="257" t="s">
        <v>611</v>
      </c>
      <c r="G346" s="254"/>
      <c r="H346" s="258">
        <v>16.300000000000001</v>
      </c>
      <c r="I346" s="259"/>
      <c r="J346" s="254"/>
      <c r="K346" s="254"/>
      <c r="L346" s="260"/>
      <c r="M346" s="287"/>
      <c r="N346" s="288"/>
      <c r="O346" s="288"/>
      <c r="P346" s="288"/>
      <c r="Q346" s="288"/>
      <c r="R346" s="288"/>
      <c r="S346" s="288"/>
      <c r="T346" s="28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4" t="s">
        <v>166</v>
      </c>
      <c r="AU346" s="264" t="s">
        <v>84</v>
      </c>
      <c r="AV346" s="13" t="s">
        <v>84</v>
      </c>
      <c r="AW346" s="13" t="s">
        <v>30</v>
      </c>
      <c r="AX346" s="13" t="s">
        <v>82</v>
      </c>
      <c r="AY346" s="264" t="s">
        <v>158</v>
      </c>
    </row>
    <row r="347" s="2" customFormat="1" ht="6.96" customHeight="1">
      <c r="A347" s="39"/>
      <c r="B347" s="67"/>
      <c r="C347" s="68"/>
      <c r="D347" s="68"/>
      <c r="E347" s="68"/>
      <c r="F347" s="68"/>
      <c r="G347" s="68"/>
      <c r="H347" s="68"/>
      <c r="I347" s="68"/>
      <c r="J347" s="68"/>
      <c r="K347" s="68"/>
      <c r="L347" s="42"/>
      <c r="M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</row>
  </sheetData>
  <sheetProtection sheet="1" autoFilter="0" formatColumns="0" formatRows="0" objects="1" scenarios="1" spinCount="100000" saltValue="aLYRpVxcMDDnf8L7nwiCueMJWqz70flLU+eCPEe6DvlJJup7o1gRSJX76vfyCHhSHIKU/1rSy/72VsFVJCKScA==" hashValue="EHo792IgQ2xzD0+0wEQNQKzxPINyi6w7Eon7XuRIin8AEKVLmgF4WHKffITpOdlYSSHnKZtE979A/4IndWU5Tw==" algorithmName="SHA-512" password="CC35"/>
  <autoFilter ref="C133:K3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hidden="1" s="1" customFormat="1" ht="6.96" customHeight="1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9"/>
      <c r="AT3" s="16" t="s">
        <v>84</v>
      </c>
    </row>
    <row r="4" hidden="1" s="1" customFormat="1" ht="24.96" customHeight="1">
      <c r="B4" s="19"/>
      <c r="D4" s="162" t="s">
        <v>109</v>
      </c>
      <c r="L4" s="19"/>
      <c r="M4" s="163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64" t="s">
        <v>16</v>
      </c>
      <c r="L6" s="19"/>
    </row>
    <row r="7" hidden="1" s="1" customFormat="1" ht="16.5" customHeight="1">
      <c r="B7" s="19"/>
      <c r="E7" s="165" t="str">
        <f>'Rekapitulace stavby'!K6</f>
        <v>Oprava mostu na trati 1561</v>
      </c>
      <c r="F7" s="164"/>
      <c r="G7" s="164"/>
      <c r="H7" s="164"/>
      <c r="L7" s="19"/>
    </row>
    <row r="8" hidden="1" s="1" customFormat="1" ht="12" customHeight="1">
      <c r="B8" s="19"/>
      <c r="D8" s="164" t="s">
        <v>118</v>
      </c>
      <c r="L8" s="19"/>
    </row>
    <row r="9" hidden="1" s="2" customFormat="1" ht="16.5" customHeight="1">
      <c r="A9" s="39"/>
      <c r="B9" s="42"/>
      <c r="C9" s="39"/>
      <c r="D9" s="39"/>
      <c r="E9" s="165" t="s">
        <v>121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4" t="s">
        <v>122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6" t="s">
        <v>625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4" t="s">
        <v>18</v>
      </c>
      <c r="E13" s="39"/>
      <c r="F13" s="142" t="s">
        <v>1</v>
      </c>
      <c r="G13" s="39"/>
      <c r="H13" s="39"/>
      <c r="I13" s="164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4" t="s">
        <v>20</v>
      </c>
      <c r="E14" s="39"/>
      <c r="F14" s="142" t="s">
        <v>21</v>
      </c>
      <c r="G14" s="39"/>
      <c r="H14" s="39"/>
      <c r="I14" s="164" t="s">
        <v>22</v>
      </c>
      <c r="J14" s="167" t="str">
        <f>'Rekapitulace stavby'!AN8</f>
        <v>12. 12. 2022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4" t="s">
        <v>24</v>
      </c>
      <c r="E16" s="39"/>
      <c r="F16" s="39"/>
      <c r="G16" s="39"/>
      <c r="H16" s="39"/>
      <c r="I16" s="164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64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4" t="s">
        <v>27</v>
      </c>
      <c r="E19" s="39"/>
      <c r="F19" s="39"/>
      <c r="G19" s="39"/>
      <c r="H19" s="39"/>
      <c r="I19" s="164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64" t="s">
        <v>26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4" t="s">
        <v>29</v>
      </c>
      <c r="E22" s="39"/>
      <c r="F22" s="39"/>
      <c r="G22" s="39"/>
      <c r="H22" s="39"/>
      <c r="I22" s="164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64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4" t="s">
        <v>31</v>
      </c>
      <c r="E25" s="39"/>
      <c r="F25" s="39"/>
      <c r="G25" s="39"/>
      <c r="H25" s="39"/>
      <c r="I25" s="164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64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4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68"/>
      <c r="B29" s="169"/>
      <c r="C29" s="168"/>
      <c r="D29" s="168"/>
      <c r="E29" s="170" t="s">
        <v>1</v>
      </c>
      <c r="F29" s="170"/>
      <c r="G29" s="170"/>
      <c r="H29" s="170"/>
      <c r="I29" s="168"/>
      <c r="J29" s="168"/>
      <c r="K29" s="168"/>
      <c r="L29" s="171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2"/>
      <c r="E31" s="172"/>
      <c r="F31" s="172"/>
      <c r="G31" s="172"/>
      <c r="H31" s="172"/>
      <c r="I31" s="172"/>
      <c r="J31" s="172"/>
      <c r="K31" s="17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3" t="s">
        <v>35</v>
      </c>
      <c r="E32" s="39"/>
      <c r="F32" s="39"/>
      <c r="G32" s="39"/>
      <c r="H32" s="39"/>
      <c r="I32" s="39"/>
      <c r="J32" s="174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2"/>
      <c r="E33" s="172"/>
      <c r="F33" s="172"/>
      <c r="G33" s="172"/>
      <c r="H33" s="172"/>
      <c r="I33" s="172"/>
      <c r="J33" s="172"/>
      <c r="K33" s="172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75" t="s">
        <v>37</v>
      </c>
      <c r="G34" s="39"/>
      <c r="H34" s="39"/>
      <c r="I34" s="175" t="s">
        <v>36</v>
      </c>
      <c r="J34" s="17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76" t="s">
        <v>39</v>
      </c>
      <c r="E35" s="164" t="s">
        <v>40</v>
      </c>
      <c r="F35" s="177">
        <f>ROUND((SUM(BE123:BE190)),  2)</f>
        <v>0</v>
      </c>
      <c r="G35" s="39"/>
      <c r="H35" s="39"/>
      <c r="I35" s="178">
        <v>0.20999999999999999</v>
      </c>
      <c r="J35" s="177">
        <f>ROUND(((SUM(BE123:BE190))*I35),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4" t="s">
        <v>41</v>
      </c>
      <c r="F36" s="177">
        <f>ROUND((SUM(BF123:BF190)),  2)</f>
        <v>0</v>
      </c>
      <c r="G36" s="39"/>
      <c r="H36" s="39"/>
      <c r="I36" s="178">
        <v>0.14999999999999999</v>
      </c>
      <c r="J36" s="177">
        <f>ROUND(((SUM(BF123:BF190))*I36),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4" t="s">
        <v>42</v>
      </c>
      <c r="F37" s="177">
        <f>ROUND((SUM(BG123:BG190)),  2)</f>
        <v>0</v>
      </c>
      <c r="G37" s="39"/>
      <c r="H37" s="39"/>
      <c r="I37" s="178">
        <v>0.20999999999999999</v>
      </c>
      <c r="J37" s="17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4" t="s">
        <v>43</v>
      </c>
      <c r="F38" s="177">
        <f>ROUND((SUM(BH123:BH190)),  2)</f>
        <v>0</v>
      </c>
      <c r="G38" s="39"/>
      <c r="H38" s="39"/>
      <c r="I38" s="178">
        <v>0.14999999999999999</v>
      </c>
      <c r="J38" s="17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4" t="s">
        <v>44</v>
      </c>
      <c r="F39" s="177">
        <f>ROUND((SUM(BI123:BI190)),  2)</f>
        <v>0</v>
      </c>
      <c r="G39" s="39"/>
      <c r="H39" s="39"/>
      <c r="I39" s="178">
        <v>0</v>
      </c>
      <c r="J39" s="17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79"/>
      <c r="D41" s="180" t="s">
        <v>45</v>
      </c>
      <c r="E41" s="181"/>
      <c r="F41" s="181"/>
      <c r="G41" s="182" t="s">
        <v>46</v>
      </c>
      <c r="H41" s="183" t="s">
        <v>47</v>
      </c>
      <c r="I41" s="181"/>
      <c r="J41" s="184">
        <f>SUM(J32:J39)</f>
        <v>0</v>
      </c>
      <c r="K41" s="18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4"/>
      <c r="D50" s="186" t="s">
        <v>48</v>
      </c>
      <c r="E50" s="187"/>
      <c r="F50" s="187"/>
      <c r="G50" s="186" t="s">
        <v>49</v>
      </c>
      <c r="H50" s="187"/>
      <c r="I50" s="187"/>
      <c r="J50" s="187"/>
      <c r="K50" s="187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88" t="s">
        <v>50</v>
      </c>
      <c r="E61" s="189"/>
      <c r="F61" s="190" t="s">
        <v>51</v>
      </c>
      <c r="G61" s="188" t="s">
        <v>50</v>
      </c>
      <c r="H61" s="189"/>
      <c r="I61" s="189"/>
      <c r="J61" s="191" t="s">
        <v>51</v>
      </c>
      <c r="K61" s="18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86" t="s">
        <v>52</v>
      </c>
      <c r="E65" s="192"/>
      <c r="F65" s="192"/>
      <c r="G65" s="186" t="s">
        <v>53</v>
      </c>
      <c r="H65" s="192"/>
      <c r="I65" s="192"/>
      <c r="J65" s="192"/>
      <c r="K65" s="19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88" t="s">
        <v>50</v>
      </c>
      <c r="E76" s="189"/>
      <c r="F76" s="190" t="s">
        <v>51</v>
      </c>
      <c r="G76" s="188" t="s">
        <v>50</v>
      </c>
      <c r="H76" s="189"/>
      <c r="I76" s="189"/>
      <c r="J76" s="191" t="s">
        <v>51</v>
      </c>
      <c r="K76" s="18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93"/>
      <c r="C77" s="194"/>
      <c r="D77" s="194"/>
      <c r="E77" s="194"/>
      <c r="F77" s="194"/>
      <c r="G77" s="194"/>
      <c r="H77" s="194"/>
      <c r="I77" s="194"/>
      <c r="J77" s="194"/>
      <c r="K77" s="19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6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Oprava mostu na trati 1561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0"/>
      <c r="C86" s="31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9"/>
      <c r="B87" s="40"/>
      <c r="C87" s="41"/>
      <c r="D87" s="41"/>
      <c r="E87" s="197" t="s">
        <v>121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1" t="s">
        <v>122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2022/12/1.2/SO 01 - Železniční svršek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1" t="s">
        <v>20</v>
      </c>
      <c r="D91" s="41"/>
      <c r="E91" s="41"/>
      <c r="F91" s="26" t="str">
        <f>F14</f>
        <v xml:space="preserve"> </v>
      </c>
      <c r="G91" s="41"/>
      <c r="H91" s="41"/>
      <c r="I91" s="31" t="s">
        <v>22</v>
      </c>
      <c r="J91" s="80" t="str">
        <f>IF(J14="","",J14)</f>
        <v>12. 12. 2022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1" t="s">
        <v>24</v>
      </c>
      <c r="D93" s="41"/>
      <c r="E93" s="41"/>
      <c r="F93" s="26" t="str">
        <f>E17</f>
        <v xml:space="preserve"> </v>
      </c>
      <c r="G93" s="41"/>
      <c r="H93" s="41"/>
      <c r="I93" s="31" t="s">
        <v>29</v>
      </c>
      <c r="J93" s="35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1" t="s">
        <v>27</v>
      </c>
      <c r="D94" s="41"/>
      <c r="E94" s="41"/>
      <c r="F94" s="26" t="str">
        <f>IF(E20="","",E20)</f>
        <v>Vyplň údaj</v>
      </c>
      <c r="G94" s="41"/>
      <c r="H94" s="41"/>
      <c r="I94" s="31" t="s">
        <v>31</v>
      </c>
      <c r="J94" s="35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125</v>
      </c>
      <c r="D96" s="157"/>
      <c r="E96" s="157"/>
      <c r="F96" s="157"/>
      <c r="G96" s="157"/>
      <c r="H96" s="157"/>
      <c r="I96" s="157"/>
      <c r="J96" s="199" t="s">
        <v>126</v>
      </c>
      <c r="K96" s="15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0" t="s">
        <v>127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128</v>
      </c>
    </row>
    <row r="99" s="9" customFormat="1" ht="24.96" customHeight="1">
      <c r="A99" s="9"/>
      <c r="B99" s="201"/>
      <c r="C99" s="202"/>
      <c r="D99" s="203" t="s">
        <v>129</v>
      </c>
      <c r="E99" s="204"/>
      <c r="F99" s="204"/>
      <c r="G99" s="204"/>
      <c r="H99" s="204"/>
      <c r="I99" s="204"/>
      <c r="J99" s="205">
        <f>J124</f>
        <v>0</v>
      </c>
      <c r="K99" s="202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4"/>
      <c r="D100" s="208" t="s">
        <v>134</v>
      </c>
      <c r="E100" s="209"/>
      <c r="F100" s="209"/>
      <c r="G100" s="209"/>
      <c r="H100" s="209"/>
      <c r="I100" s="209"/>
      <c r="J100" s="210">
        <f>J125</f>
        <v>0</v>
      </c>
      <c r="K100" s="134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1"/>
      <c r="C101" s="202"/>
      <c r="D101" s="203" t="s">
        <v>626</v>
      </c>
      <c r="E101" s="204"/>
      <c r="F101" s="204"/>
      <c r="G101" s="204"/>
      <c r="H101" s="204"/>
      <c r="I101" s="204"/>
      <c r="J101" s="205">
        <f>J157</f>
        <v>0</v>
      </c>
      <c r="K101" s="202"/>
      <c r="L101" s="20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2" t="s">
        <v>143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1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97" t="str">
        <f>E7</f>
        <v>Oprava mostu na trati 1561</v>
      </c>
      <c r="F111" s="31"/>
      <c r="G111" s="31"/>
      <c r="H111" s="3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0"/>
      <c r="C112" s="31" t="s">
        <v>118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9"/>
      <c r="B113" s="40"/>
      <c r="C113" s="41"/>
      <c r="D113" s="41"/>
      <c r="E113" s="197" t="s">
        <v>121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122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2022/12/1.2/SO 01 - Železniční svršek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1" t="s">
        <v>20</v>
      </c>
      <c r="D117" s="41"/>
      <c r="E117" s="41"/>
      <c r="F117" s="26" t="str">
        <f>F14</f>
        <v xml:space="preserve"> </v>
      </c>
      <c r="G117" s="41"/>
      <c r="H117" s="41"/>
      <c r="I117" s="31" t="s">
        <v>22</v>
      </c>
      <c r="J117" s="80" t="str">
        <f>IF(J14="","",J14)</f>
        <v>12. 12. 2022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1" t="s">
        <v>24</v>
      </c>
      <c r="D119" s="41"/>
      <c r="E119" s="41"/>
      <c r="F119" s="26" t="str">
        <f>E17</f>
        <v xml:space="preserve"> </v>
      </c>
      <c r="G119" s="41"/>
      <c r="H119" s="41"/>
      <c r="I119" s="31" t="s">
        <v>29</v>
      </c>
      <c r="J119" s="35" t="str">
        <f>E23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1" t="s">
        <v>27</v>
      </c>
      <c r="D120" s="41"/>
      <c r="E120" s="41"/>
      <c r="F120" s="26" t="str">
        <f>IF(E20="","",E20)</f>
        <v>Vyplň údaj</v>
      </c>
      <c r="G120" s="41"/>
      <c r="H120" s="41"/>
      <c r="I120" s="31" t="s">
        <v>31</v>
      </c>
      <c r="J120" s="35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12"/>
      <c r="B122" s="213"/>
      <c r="C122" s="214" t="s">
        <v>144</v>
      </c>
      <c r="D122" s="215" t="s">
        <v>60</v>
      </c>
      <c r="E122" s="215" t="s">
        <v>56</v>
      </c>
      <c r="F122" s="215" t="s">
        <v>57</v>
      </c>
      <c r="G122" s="215" t="s">
        <v>145</v>
      </c>
      <c r="H122" s="215" t="s">
        <v>146</v>
      </c>
      <c r="I122" s="215" t="s">
        <v>147</v>
      </c>
      <c r="J122" s="216" t="s">
        <v>126</v>
      </c>
      <c r="K122" s="217" t="s">
        <v>148</v>
      </c>
      <c r="L122" s="218"/>
      <c r="M122" s="101" t="s">
        <v>1</v>
      </c>
      <c r="N122" s="102" t="s">
        <v>39</v>
      </c>
      <c r="O122" s="102" t="s">
        <v>149</v>
      </c>
      <c r="P122" s="102" t="s">
        <v>150</v>
      </c>
      <c r="Q122" s="102" t="s">
        <v>151</v>
      </c>
      <c r="R122" s="102" t="s">
        <v>152</v>
      </c>
      <c r="S122" s="102" t="s">
        <v>153</v>
      </c>
      <c r="T122" s="103" t="s">
        <v>154</v>
      </c>
      <c r="U122" s="21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/>
    </row>
    <row r="123" s="2" customFormat="1" ht="22.8" customHeight="1">
      <c r="A123" s="39"/>
      <c r="B123" s="40"/>
      <c r="C123" s="108" t="s">
        <v>155</v>
      </c>
      <c r="D123" s="41"/>
      <c r="E123" s="41"/>
      <c r="F123" s="41"/>
      <c r="G123" s="41"/>
      <c r="H123" s="41"/>
      <c r="I123" s="41"/>
      <c r="J123" s="219">
        <f>BK123</f>
        <v>0</v>
      </c>
      <c r="K123" s="41"/>
      <c r="L123" s="42"/>
      <c r="M123" s="104"/>
      <c r="N123" s="220"/>
      <c r="O123" s="105"/>
      <c r="P123" s="221">
        <f>P124+P157</f>
        <v>0</v>
      </c>
      <c r="Q123" s="105"/>
      <c r="R123" s="221">
        <f>R124+R157</f>
        <v>509.29300000000001</v>
      </c>
      <c r="S123" s="105"/>
      <c r="T123" s="222">
        <f>T124+T157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6" t="s">
        <v>74</v>
      </c>
      <c r="AU123" s="16" t="s">
        <v>128</v>
      </c>
      <c r="BK123" s="223">
        <f>BK124+BK157</f>
        <v>0</v>
      </c>
    </row>
    <row r="124" s="12" customFormat="1" ht="25.92" customHeight="1">
      <c r="A124" s="12"/>
      <c r="B124" s="224"/>
      <c r="C124" s="225"/>
      <c r="D124" s="226" t="s">
        <v>74</v>
      </c>
      <c r="E124" s="227" t="s">
        <v>156</v>
      </c>
      <c r="F124" s="227" t="s">
        <v>157</v>
      </c>
      <c r="G124" s="225"/>
      <c r="H124" s="225"/>
      <c r="I124" s="228"/>
      <c r="J124" s="229">
        <f>BK124</f>
        <v>0</v>
      </c>
      <c r="K124" s="225"/>
      <c r="L124" s="230"/>
      <c r="M124" s="231"/>
      <c r="N124" s="232"/>
      <c r="O124" s="232"/>
      <c r="P124" s="233">
        <f>P125</f>
        <v>0</v>
      </c>
      <c r="Q124" s="232"/>
      <c r="R124" s="233">
        <f>R125</f>
        <v>509.29300000000001</v>
      </c>
      <c r="S124" s="232"/>
      <c r="T124" s="23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5" t="s">
        <v>82</v>
      </c>
      <c r="AT124" s="236" t="s">
        <v>74</v>
      </c>
      <c r="AU124" s="236" t="s">
        <v>75</v>
      </c>
      <c r="AY124" s="235" t="s">
        <v>158</v>
      </c>
      <c r="BK124" s="237">
        <f>BK125</f>
        <v>0</v>
      </c>
    </row>
    <row r="125" s="12" customFormat="1" ht="22.8" customHeight="1">
      <c r="A125" s="12"/>
      <c r="B125" s="224"/>
      <c r="C125" s="225"/>
      <c r="D125" s="226" t="s">
        <v>74</v>
      </c>
      <c r="E125" s="238" t="s">
        <v>179</v>
      </c>
      <c r="F125" s="238" t="s">
        <v>324</v>
      </c>
      <c r="G125" s="225"/>
      <c r="H125" s="225"/>
      <c r="I125" s="228"/>
      <c r="J125" s="239">
        <f>BK125</f>
        <v>0</v>
      </c>
      <c r="K125" s="225"/>
      <c r="L125" s="230"/>
      <c r="M125" s="231"/>
      <c r="N125" s="232"/>
      <c r="O125" s="232"/>
      <c r="P125" s="233">
        <f>SUM(P126:P156)</f>
        <v>0</v>
      </c>
      <c r="Q125" s="232"/>
      <c r="R125" s="233">
        <f>SUM(R126:R156)</f>
        <v>509.29300000000001</v>
      </c>
      <c r="S125" s="232"/>
      <c r="T125" s="234">
        <f>SUM(T126:T156)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5" t="s">
        <v>82</v>
      </c>
      <c r="AT125" s="236" t="s">
        <v>74</v>
      </c>
      <c r="AU125" s="236" t="s">
        <v>82</v>
      </c>
      <c r="AY125" s="235" t="s">
        <v>158</v>
      </c>
      <c r="BK125" s="237">
        <f>SUM(BK126:BK156)</f>
        <v>0</v>
      </c>
    </row>
    <row r="126" s="2" customFormat="1" ht="24.15" customHeight="1">
      <c r="A126" s="39"/>
      <c r="B126" s="40"/>
      <c r="C126" s="240" t="s">
        <v>82</v>
      </c>
      <c r="D126" s="240" t="s">
        <v>160</v>
      </c>
      <c r="E126" s="241" t="s">
        <v>627</v>
      </c>
      <c r="F126" s="242" t="s">
        <v>628</v>
      </c>
      <c r="G126" s="243" t="s">
        <v>163</v>
      </c>
      <c r="H126" s="244">
        <v>260</v>
      </c>
      <c r="I126" s="245"/>
      <c r="J126" s="246">
        <f>ROUND(I126*H126,2)</f>
        <v>0</v>
      </c>
      <c r="K126" s="247"/>
      <c r="L126" s="42"/>
      <c r="M126" s="248" t="s">
        <v>1</v>
      </c>
      <c r="N126" s="249" t="s">
        <v>40</v>
      </c>
      <c r="O126" s="92"/>
      <c r="P126" s="250">
        <f>O126*H126</f>
        <v>0</v>
      </c>
      <c r="Q126" s="250">
        <v>0</v>
      </c>
      <c r="R126" s="250">
        <f>Q126*H126</f>
        <v>0</v>
      </c>
      <c r="S126" s="250">
        <v>0</v>
      </c>
      <c r="T126" s="25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52" t="s">
        <v>164</v>
      </c>
      <c r="AT126" s="252" t="s">
        <v>160</v>
      </c>
      <c r="AU126" s="252" t="s">
        <v>84</v>
      </c>
      <c r="AY126" s="16" t="s">
        <v>158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6" t="s">
        <v>82</v>
      </c>
      <c r="BK126" s="152">
        <f>ROUND(I126*H126,2)</f>
        <v>0</v>
      </c>
      <c r="BL126" s="16" t="s">
        <v>164</v>
      </c>
      <c r="BM126" s="252" t="s">
        <v>629</v>
      </c>
    </row>
    <row r="127" s="13" customFormat="1">
      <c r="A127" s="13"/>
      <c r="B127" s="253"/>
      <c r="C127" s="254"/>
      <c r="D127" s="255" t="s">
        <v>166</v>
      </c>
      <c r="E127" s="256" t="s">
        <v>1</v>
      </c>
      <c r="F127" s="257" t="s">
        <v>630</v>
      </c>
      <c r="G127" s="254"/>
      <c r="H127" s="258">
        <v>260</v>
      </c>
      <c r="I127" s="259"/>
      <c r="J127" s="254"/>
      <c r="K127" s="254"/>
      <c r="L127" s="260"/>
      <c r="M127" s="261"/>
      <c r="N127" s="262"/>
      <c r="O127" s="262"/>
      <c r="P127" s="262"/>
      <c r="Q127" s="262"/>
      <c r="R127" s="262"/>
      <c r="S127" s="262"/>
      <c r="T127" s="26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4" t="s">
        <v>166</v>
      </c>
      <c r="AU127" s="264" t="s">
        <v>84</v>
      </c>
      <c r="AV127" s="13" t="s">
        <v>84</v>
      </c>
      <c r="AW127" s="13" t="s">
        <v>30</v>
      </c>
      <c r="AX127" s="13" t="s">
        <v>82</v>
      </c>
      <c r="AY127" s="264" t="s">
        <v>158</v>
      </c>
    </row>
    <row r="128" s="2" customFormat="1" ht="24.15" customHeight="1">
      <c r="A128" s="39"/>
      <c r="B128" s="40"/>
      <c r="C128" s="240" t="s">
        <v>84</v>
      </c>
      <c r="D128" s="240" t="s">
        <v>160</v>
      </c>
      <c r="E128" s="241" t="s">
        <v>631</v>
      </c>
      <c r="F128" s="242" t="s">
        <v>632</v>
      </c>
      <c r="G128" s="243" t="s">
        <v>633</v>
      </c>
      <c r="H128" s="244">
        <v>0.02</v>
      </c>
      <c r="I128" s="245"/>
      <c r="J128" s="246">
        <f>ROUND(I128*H128,2)</f>
        <v>0</v>
      </c>
      <c r="K128" s="247"/>
      <c r="L128" s="42"/>
      <c r="M128" s="248" t="s">
        <v>1</v>
      </c>
      <c r="N128" s="249" t="s">
        <v>40</v>
      </c>
      <c r="O128" s="92"/>
      <c r="P128" s="250">
        <f>O128*H128</f>
        <v>0</v>
      </c>
      <c r="Q128" s="250">
        <v>0</v>
      </c>
      <c r="R128" s="250">
        <f>Q128*H128</f>
        <v>0</v>
      </c>
      <c r="S128" s="250">
        <v>0</v>
      </c>
      <c r="T128" s="25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52" t="s">
        <v>164</v>
      </c>
      <c r="AT128" s="252" t="s">
        <v>160</v>
      </c>
      <c r="AU128" s="252" t="s">
        <v>84</v>
      </c>
      <c r="AY128" s="16" t="s">
        <v>158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6" t="s">
        <v>82</v>
      </c>
      <c r="BK128" s="152">
        <f>ROUND(I128*H128,2)</f>
        <v>0</v>
      </c>
      <c r="BL128" s="16" t="s">
        <v>164</v>
      </c>
      <c r="BM128" s="252" t="s">
        <v>634</v>
      </c>
    </row>
    <row r="129" s="13" customFormat="1">
      <c r="A129" s="13"/>
      <c r="B129" s="253"/>
      <c r="C129" s="254"/>
      <c r="D129" s="255" t="s">
        <v>166</v>
      </c>
      <c r="E129" s="256" t="s">
        <v>1</v>
      </c>
      <c r="F129" s="257" t="s">
        <v>635</v>
      </c>
      <c r="G129" s="254"/>
      <c r="H129" s="258">
        <v>0.02</v>
      </c>
      <c r="I129" s="259"/>
      <c r="J129" s="254"/>
      <c r="K129" s="254"/>
      <c r="L129" s="260"/>
      <c r="M129" s="261"/>
      <c r="N129" s="262"/>
      <c r="O129" s="262"/>
      <c r="P129" s="262"/>
      <c r="Q129" s="262"/>
      <c r="R129" s="262"/>
      <c r="S129" s="262"/>
      <c r="T129" s="26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4" t="s">
        <v>166</v>
      </c>
      <c r="AU129" s="264" t="s">
        <v>84</v>
      </c>
      <c r="AV129" s="13" t="s">
        <v>84</v>
      </c>
      <c r="AW129" s="13" t="s">
        <v>30</v>
      </c>
      <c r="AX129" s="13" t="s">
        <v>82</v>
      </c>
      <c r="AY129" s="264" t="s">
        <v>158</v>
      </c>
    </row>
    <row r="130" s="2" customFormat="1" ht="16.5" customHeight="1">
      <c r="A130" s="39"/>
      <c r="B130" s="40"/>
      <c r="C130" s="240" t="s">
        <v>171</v>
      </c>
      <c r="D130" s="240" t="s">
        <v>160</v>
      </c>
      <c r="E130" s="241" t="s">
        <v>636</v>
      </c>
      <c r="F130" s="242" t="s">
        <v>637</v>
      </c>
      <c r="G130" s="243" t="s">
        <v>186</v>
      </c>
      <c r="H130" s="244">
        <v>12.297000000000001</v>
      </c>
      <c r="I130" s="245"/>
      <c r="J130" s="246">
        <f>ROUND(I130*H130,2)</f>
        <v>0</v>
      </c>
      <c r="K130" s="247"/>
      <c r="L130" s="42"/>
      <c r="M130" s="248" t="s">
        <v>1</v>
      </c>
      <c r="N130" s="249" t="s">
        <v>40</v>
      </c>
      <c r="O130" s="92"/>
      <c r="P130" s="250">
        <f>O130*H130</f>
        <v>0</v>
      </c>
      <c r="Q130" s="250">
        <v>0</v>
      </c>
      <c r="R130" s="250">
        <f>Q130*H130</f>
        <v>0</v>
      </c>
      <c r="S130" s="250">
        <v>0</v>
      </c>
      <c r="T130" s="25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2" t="s">
        <v>164</v>
      </c>
      <c r="AT130" s="252" t="s">
        <v>160</v>
      </c>
      <c r="AU130" s="252" t="s">
        <v>84</v>
      </c>
      <c r="AY130" s="16" t="s">
        <v>158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82</v>
      </c>
      <c r="BK130" s="152">
        <f>ROUND(I130*H130,2)</f>
        <v>0</v>
      </c>
      <c r="BL130" s="16" t="s">
        <v>164</v>
      </c>
      <c r="BM130" s="252" t="s">
        <v>638</v>
      </c>
    </row>
    <row r="131" s="13" customFormat="1">
      <c r="A131" s="13"/>
      <c r="B131" s="253"/>
      <c r="C131" s="254"/>
      <c r="D131" s="255" t="s">
        <v>166</v>
      </c>
      <c r="E131" s="256" t="s">
        <v>1</v>
      </c>
      <c r="F131" s="257" t="s">
        <v>639</v>
      </c>
      <c r="G131" s="254"/>
      <c r="H131" s="258">
        <v>12.297000000000001</v>
      </c>
      <c r="I131" s="259"/>
      <c r="J131" s="254"/>
      <c r="K131" s="254"/>
      <c r="L131" s="260"/>
      <c r="M131" s="261"/>
      <c r="N131" s="262"/>
      <c r="O131" s="262"/>
      <c r="P131" s="262"/>
      <c r="Q131" s="262"/>
      <c r="R131" s="262"/>
      <c r="S131" s="262"/>
      <c r="T131" s="26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4" t="s">
        <v>166</v>
      </c>
      <c r="AU131" s="264" t="s">
        <v>84</v>
      </c>
      <c r="AV131" s="13" t="s">
        <v>84</v>
      </c>
      <c r="AW131" s="13" t="s">
        <v>30</v>
      </c>
      <c r="AX131" s="13" t="s">
        <v>82</v>
      </c>
      <c r="AY131" s="264" t="s">
        <v>158</v>
      </c>
    </row>
    <row r="132" s="2" customFormat="1" ht="16.5" customHeight="1">
      <c r="A132" s="39"/>
      <c r="B132" s="40"/>
      <c r="C132" s="265" t="s">
        <v>164</v>
      </c>
      <c r="D132" s="265" t="s">
        <v>243</v>
      </c>
      <c r="E132" s="266" t="s">
        <v>640</v>
      </c>
      <c r="F132" s="267" t="s">
        <v>641</v>
      </c>
      <c r="G132" s="268" t="s">
        <v>372</v>
      </c>
      <c r="H132" s="269">
        <v>24.963000000000001</v>
      </c>
      <c r="I132" s="270"/>
      <c r="J132" s="271">
        <f>ROUND(I132*H132,2)</f>
        <v>0</v>
      </c>
      <c r="K132" s="272"/>
      <c r="L132" s="273"/>
      <c r="M132" s="274" t="s">
        <v>1</v>
      </c>
      <c r="N132" s="275" t="s">
        <v>40</v>
      </c>
      <c r="O132" s="92"/>
      <c r="P132" s="250">
        <f>O132*H132</f>
        <v>0</v>
      </c>
      <c r="Q132" s="250">
        <v>1</v>
      </c>
      <c r="R132" s="250">
        <f>Q132*H132</f>
        <v>24.963000000000001</v>
      </c>
      <c r="S132" s="250">
        <v>0</v>
      </c>
      <c r="T132" s="25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2" t="s">
        <v>195</v>
      </c>
      <c r="AT132" s="252" t="s">
        <v>243</v>
      </c>
      <c r="AU132" s="252" t="s">
        <v>84</v>
      </c>
      <c r="AY132" s="16" t="s">
        <v>158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6" t="s">
        <v>82</v>
      </c>
      <c r="BK132" s="152">
        <f>ROUND(I132*H132,2)</f>
        <v>0</v>
      </c>
      <c r="BL132" s="16" t="s">
        <v>164</v>
      </c>
      <c r="BM132" s="252" t="s">
        <v>642</v>
      </c>
    </row>
    <row r="133" s="13" customFormat="1">
      <c r="A133" s="13"/>
      <c r="B133" s="253"/>
      <c r="C133" s="254"/>
      <c r="D133" s="255" t="s">
        <v>166</v>
      </c>
      <c r="E133" s="256" t="s">
        <v>1</v>
      </c>
      <c r="F133" s="257" t="s">
        <v>643</v>
      </c>
      <c r="G133" s="254"/>
      <c r="H133" s="258">
        <v>24.963000000000001</v>
      </c>
      <c r="I133" s="259"/>
      <c r="J133" s="254"/>
      <c r="K133" s="254"/>
      <c r="L133" s="260"/>
      <c r="M133" s="261"/>
      <c r="N133" s="262"/>
      <c r="O133" s="262"/>
      <c r="P133" s="262"/>
      <c r="Q133" s="262"/>
      <c r="R133" s="262"/>
      <c r="S133" s="262"/>
      <c r="T133" s="26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4" t="s">
        <v>166</v>
      </c>
      <c r="AU133" s="264" t="s">
        <v>84</v>
      </c>
      <c r="AV133" s="13" t="s">
        <v>84</v>
      </c>
      <c r="AW133" s="13" t="s">
        <v>30</v>
      </c>
      <c r="AX133" s="13" t="s">
        <v>82</v>
      </c>
      <c r="AY133" s="264" t="s">
        <v>158</v>
      </c>
    </row>
    <row r="134" s="2" customFormat="1" ht="16.5" customHeight="1">
      <c r="A134" s="39"/>
      <c r="B134" s="40"/>
      <c r="C134" s="240" t="s">
        <v>179</v>
      </c>
      <c r="D134" s="240" t="s">
        <v>160</v>
      </c>
      <c r="E134" s="241" t="s">
        <v>644</v>
      </c>
      <c r="F134" s="242" t="s">
        <v>645</v>
      </c>
      <c r="G134" s="243" t="s">
        <v>186</v>
      </c>
      <c r="H134" s="244">
        <v>238</v>
      </c>
      <c r="I134" s="245"/>
      <c r="J134" s="246">
        <f>ROUND(I134*H134,2)</f>
        <v>0</v>
      </c>
      <c r="K134" s="247"/>
      <c r="L134" s="42"/>
      <c r="M134" s="248" t="s">
        <v>1</v>
      </c>
      <c r="N134" s="249" t="s">
        <v>40</v>
      </c>
      <c r="O134" s="92"/>
      <c r="P134" s="250">
        <f>O134*H134</f>
        <v>0</v>
      </c>
      <c r="Q134" s="250">
        <v>0</v>
      </c>
      <c r="R134" s="250">
        <f>Q134*H134</f>
        <v>0</v>
      </c>
      <c r="S134" s="250">
        <v>0</v>
      </c>
      <c r="T134" s="25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2" t="s">
        <v>164</v>
      </c>
      <c r="AT134" s="252" t="s">
        <v>160</v>
      </c>
      <c r="AU134" s="252" t="s">
        <v>84</v>
      </c>
      <c r="AY134" s="16" t="s">
        <v>158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82</v>
      </c>
      <c r="BK134" s="152">
        <f>ROUND(I134*H134,2)</f>
        <v>0</v>
      </c>
      <c r="BL134" s="16" t="s">
        <v>164</v>
      </c>
      <c r="BM134" s="252" t="s">
        <v>646</v>
      </c>
    </row>
    <row r="135" s="13" customFormat="1">
      <c r="A135" s="13"/>
      <c r="B135" s="253"/>
      <c r="C135" s="254"/>
      <c r="D135" s="255" t="s">
        <v>166</v>
      </c>
      <c r="E135" s="256" t="s">
        <v>1</v>
      </c>
      <c r="F135" s="257" t="s">
        <v>647</v>
      </c>
      <c r="G135" s="254"/>
      <c r="H135" s="258">
        <v>238</v>
      </c>
      <c r="I135" s="259"/>
      <c r="J135" s="254"/>
      <c r="K135" s="254"/>
      <c r="L135" s="260"/>
      <c r="M135" s="261"/>
      <c r="N135" s="262"/>
      <c r="O135" s="262"/>
      <c r="P135" s="262"/>
      <c r="Q135" s="262"/>
      <c r="R135" s="262"/>
      <c r="S135" s="262"/>
      <c r="T135" s="26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4" t="s">
        <v>166</v>
      </c>
      <c r="AU135" s="264" t="s">
        <v>84</v>
      </c>
      <c r="AV135" s="13" t="s">
        <v>84</v>
      </c>
      <c r="AW135" s="13" t="s">
        <v>30</v>
      </c>
      <c r="AX135" s="13" t="s">
        <v>82</v>
      </c>
      <c r="AY135" s="264" t="s">
        <v>158</v>
      </c>
    </row>
    <row r="136" s="2" customFormat="1" ht="16.5" customHeight="1">
      <c r="A136" s="39"/>
      <c r="B136" s="40"/>
      <c r="C136" s="265" t="s">
        <v>183</v>
      </c>
      <c r="D136" s="265" t="s">
        <v>243</v>
      </c>
      <c r="E136" s="266" t="s">
        <v>640</v>
      </c>
      <c r="F136" s="267" t="s">
        <v>641</v>
      </c>
      <c r="G136" s="268" t="s">
        <v>372</v>
      </c>
      <c r="H136" s="269">
        <v>484.32999999999998</v>
      </c>
      <c r="I136" s="270"/>
      <c r="J136" s="271">
        <f>ROUND(I136*H136,2)</f>
        <v>0</v>
      </c>
      <c r="K136" s="272"/>
      <c r="L136" s="273"/>
      <c r="M136" s="274" t="s">
        <v>1</v>
      </c>
      <c r="N136" s="275" t="s">
        <v>40</v>
      </c>
      <c r="O136" s="92"/>
      <c r="P136" s="250">
        <f>O136*H136</f>
        <v>0</v>
      </c>
      <c r="Q136" s="250">
        <v>1</v>
      </c>
      <c r="R136" s="250">
        <f>Q136*H136</f>
        <v>484.32999999999998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2" t="s">
        <v>195</v>
      </c>
      <c r="AT136" s="252" t="s">
        <v>243</v>
      </c>
      <c r="AU136" s="252" t="s">
        <v>84</v>
      </c>
      <c r="AY136" s="16" t="s">
        <v>158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6" t="s">
        <v>82</v>
      </c>
      <c r="BK136" s="152">
        <f>ROUND(I136*H136,2)</f>
        <v>0</v>
      </c>
      <c r="BL136" s="16" t="s">
        <v>164</v>
      </c>
      <c r="BM136" s="252" t="s">
        <v>648</v>
      </c>
    </row>
    <row r="137" s="13" customFormat="1">
      <c r="A137" s="13"/>
      <c r="B137" s="253"/>
      <c r="C137" s="254"/>
      <c r="D137" s="255" t="s">
        <v>166</v>
      </c>
      <c r="E137" s="256" t="s">
        <v>1</v>
      </c>
      <c r="F137" s="257" t="s">
        <v>649</v>
      </c>
      <c r="G137" s="254"/>
      <c r="H137" s="258">
        <v>484.32999999999998</v>
      </c>
      <c r="I137" s="259"/>
      <c r="J137" s="254"/>
      <c r="K137" s="254"/>
      <c r="L137" s="260"/>
      <c r="M137" s="261"/>
      <c r="N137" s="262"/>
      <c r="O137" s="262"/>
      <c r="P137" s="262"/>
      <c r="Q137" s="262"/>
      <c r="R137" s="262"/>
      <c r="S137" s="262"/>
      <c r="T137" s="26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4" t="s">
        <v>166</v>
      </c>
      <c r="AU137" s="264" t="s">
        <v>84</v>
      </c>
      <c r="AV137" s="13" t="s">
        <v>84</v>
      </c>
      <c r="AW137" s="13" t="s">
        <v>30</v>
      </c>
      <c r="AX137" s="13" t="s">
        <v>82</v>
      </c>
      <c r="AY137" s="264" t="s">
        <v>158</v>
      </c>
    </row>
    <row r="138" s="2" customFormat="1" ht="24.15" customHeight="1">
      <c r="A138" s="39"/>
      <c r="B138" s="40"/>
      <c r="C138" s="240" t="s">
        <v>189</v>
      </c>
      <c r="D138" s="240" t="s">
        <v>160</v>
      </c>
      <c r="E138" s="241" t="s">
        <v>650</v>
      </c>
      <c r="F138" s="242" t="s">
        <v>651</v>
      </c>
      <c r="G138" s="243" t="s">
        <v>633</v>
      </c>
      <c r="H138" s="244">
        <v>0.040000000000000001</v>
      </c>
      <c r="I138" s="245"/>
      <c r="J138" s="246">
        <f>ROUND(I138*H138,2)</f>
        <v>0</v>
      </c>
      <c r="K138" s="247"/>
      <c r="L138" s="42"/>
      <c r="M138" s="248" t="s">
        <v>1</v>
      </c>
      <c r="N138" s="249" t="s">
        <v>40</v>
      </c>
      <c r="O138" s="92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2" t="s">
        <v>164</v>
      </c>
      <c r="AT138" s="252" t="s">
        <v>160</v>
      </c>
      <c r="AU138" s="252" t="s">
        <v>84</v>
      </c>
      <c r="AY138" s="16" t="s">
        <v>158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82</v>
      </c>
      <c r="BK138" s="152">
        <f>ROUND(I138*H138,2)</f>
        <v>0</v>
      </c>
      <c r="BL138" s="16" t="s">
        <v>164</v>
      </c>
      <c r="BM138" s="252" t="s">
        <v>652</v>
      </c>
    </row>
    <row r="139" s="13" customFormat="1">
      <c r="A139" s="13"/>
      <c r="B139" s="253"/>
      <c r="C139" s="254"/>
      <c r="D139" s="255" t="s">
        <v>166</v>
      </c>
      <c r="E139" s="256" t="s">
        <v>1</v>
      </c>
      <c r="F139" s="257" t="s">
        <v>653</v>
      </c>
      <c r="G139" s="254"/>
      <c r="H139" s="258">
        <v>0.040000000000000001</v>
      </c>
      <c r="I139" s="259"/>
      <c r="J139" s="254"/>
      <c r="K139" s="254"/>
      <c r="L139" s="260"/>
      <c r="M139" s="261"/>
      <c r="N139" s="262"/>
      <c r="O139" s="262"/>
      <c r="P139" s="262"/>
      <c r="Q139" s="262"/>
      <c r="R139" s="262"/>
      <c r="S139" s="262"/>
      <c r="T139" s="26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4" t="s">
        <v>166</v>
      </c>
      <c r="AU139" s="264" t="s">
        <v>84</v>
      </c>
      <c r="AV139" s="13" t="s">
        <v>84</v>
      </c>
      <c r="AW139" s="13" t="s">
        <v>30</v>
      </c>
      <c r="AX139" s="13" t="s">
        <v>82</v>
      </c>
      <c r="AY139" s="264" t="s">
        <v>158</v>
      </c>
    </row>
    <row r="140" s="2" customFormat="1" ht="21.75" customHeight="1">
      <c r="A140" s="39"/>
      <c r="B140" s="40"/>
      <c r="C140" s="265" t="s">
        <v>195</v>
      </c>
      <c r="D140" s="265" t="s">
        <v>243</v>
      </c>
      <c r="E140" s="266" t="s">
        <v>654</v>
      </c>
      <c r="F140" s="267" t="s">
        <v>655</v>
      </c>
      <c r="G140" s="268" t="s">
        <v>177</v>
      </c>
      <c r="H140" s="269">
        <v>53</v>
      </c>
      <c r="I140" s="270"/>
      <c r="J140" s="271">
        <f>ROUND(I140*H140,2)</f>
        <v>0</v>
      </c>
      <c r="K140" s="272"/>
      <c r="L140" s="273"/>
      <c r="M140" s="274" t="s">
        <v>1</v>
      </c>
      <c r="N140" s="275" t="s">
        <v>40</v>
      </c>
      <c r="O140" s="92"/>
      <c r="P140" s="250">
        <f>O140*H140</f>
        <v>0</v>
      </c>
      <c r="Q140" s="250">
        <v>0</v>
      </c>
      <c r="R140" s="250">
        <f>Q140*H140</f>
        <v>0</v>
      </c>
      <c r="S140" s="250">
        <v>0</v>
      </c>
      <c r="T140" s="25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2" t="s">
        <v>195</v>
      </c>
      <c r="AT140" s="252" t="s">
        <v>243</v>
      </c>
      <c r="AU140" s="252" t="s">
        <v>84</v>
      </c>
      <c r="AY140" s="16" t="s">
        <v>158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6" t="s">
        <v>82</v>
      </c>
      <c r="BK140" s="152">
        <f>ROUND(I140*H140,2)</f>
        <v>0</v>
      </c>
      <c r="BL140" s="16" t="s">
        <v>164</v>
      </c>
      <c r="BM140" s="252" t="s">
        <v>656</v>
      </c>
    </row>
    <row r="141" s="13" customFormat="1">
      <c r="A141" s="13"/>
      <c r="B141" s="253"/>
      <c r="C141" s="254"/>
      <c r="D141" s="255" t="s">
        <v>166</v>
      </c>
      <c r="E141" s="256" t="s">
        <v>1</v>
      </c>
      <c r="F141" s="257" t="s">
        <v>657</v>
      </c>
      <c r="G141" s="254"/>
      <c r="H141" s="258">
        <v>53</v>
      </c>
      <c r="I141" s="259"/>
      <c r="J141" s="254"/>
      <c r="K141" s="254"/>
      <c r="L141" s="260"/>
      <c r="M141" s="261"/>
      <c r="N141" s="262"/>
      <c r="O141" s="262"/>
      <c r="P141" s="262"/>
      <c r="Q141" s="262"/>
      <c r="R141" s="262"/>
      <c r="S141" s="262"/>
      <c r="T141" s="26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4" t="s">
        <v>166</v>
      </c>
      <c r="AU141" s="264" t="s">
        <v>84</v>
      </c>
      <c r="AV141" s="13" t="s">
        <v>84</v>
      </c>
      <c r="AW141" s="13" t="s">
        <v>30</v>
      </c>
      <c r="AX141" s="13" t="s">
        <v>82</v>
      </c>
      <c r="AY141" s="264" t="s">
        <v>158</v>
      </c>
    </row>
    <row r="142" s="2" customFormat="1" ht="16.5" customHeight="1">
      <c r="A142" s="39"/>
      <c r="B142" s="40"/>
      <c r="C142" s="265" t="s">
        <v>200</v>
      </c>
      <c r="D142" s="265" t="s">
        <v>243</v>
      </c>
      <c r="E142" s="266" t="s">
        <v>658</v>
      </c>
      <c r="F142" s="267" t="s">
        <v>659</v>
      </c>
      <c r="G142" s="268" t="s">
        <v>192</v>
      </c>
      <c r="H142" s="269">
        <v>60</v>
      </c>
      <c r="I142" s="270"/>
      <c r="J142" s="271">
        <f>ROUND(I142*H142,2)</f>
        <v>0</v>
      </c>
      <c r="K142" s="272"/>
      <c r="L142" s="273"/>
      <c r="M142" s="274" t="s">
        <v>1</v>
      </c>
      <c r="N142" s="275" t="s">
        <v>40</v>
      </c>
      <c r="O142" s="92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2" t="s">
        <v>195</v>
      </c>
      <c r="AT142" s="252" t="s">
        <v>243</v>
      </c>
      <c r="AU142" s="252" t="s">
        <v>84</v>
      </c>
      <c r="AY142" s="16" t="s">
        <v>158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6" t="s">
        <v>82</v>
      </c>
      <c r="BK142" s="152">
        <f>ROUND(I142*H142,2)</f>
        <v>0</v>
      </c>
      <c r="BL142" s="16" t="s">
        <v>164</v>
      </c>
      <c r="BM142" s="252" t="s">
        <v>660</v>
      </c>
    </row>
    <row r="143" s="13" customFormat="1">
      <c r="A143" s="13"/>
      <c r="B143" s="253"/>
      <c r="C143" s="254"/>
      <c r="D143" s="255" t="s">
        <v>166</v>
      </c>
      <c r="E143" s="256" t="s">
        <v>1</v>
      </c>
      <c r="F143" s="257" t="s">
        <v>661</v>
      </c>
      <c r="G143" s="254"/>
      <c r="H143" s="258">
        <v>60</v>
      </c>
      <c r="I143" s="259"/>
      <c r="J143" s="254"/>
      <c r="K143" s="254"/>
      <c r="L143" s="260"/>
      <c r="M143" s="261"/>
      <c r="N143" s="262"/>
      <c r="O143" s="262"/>
      <c r="P143" s="262"/>
      <c r="Q143" s="262"/>
      <c r="R143" s="262"/>
      <c r="S143" s="262"/>
      <c r="T143" s="26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4" t="s">
        <v>166</v>
      </c>
      <c r="AU143" s="264" t="s">
        <v>84</v>
      </c>
      <c r="AV143" s="13" t="s">
        <v>84</v>
      </c>
      <c r="AW143" s="13" t="s">
        <v>30</v>
      </c>
      <c r="AX143" s="13" t="s">
        <v>82</v>
      </c>
      <c r="AY143" s="264" t="s">
        <v>158</v>
      </c>
    </row>
    <row r="144" s="2" customFormat="1" ht="24.15" customHeight="1">
      <c r="A144" s="39"/>
      <c r="B144" s="40"/>
      <c r="C144" s="240" t="s">
        <v>204</v>
      </c>
      <c r="D144" s="240" t="s">
        <v>160</v>
      </c>
      <c r="E144" s="241" t="s">
        <v>662</v>
      </c>
      <c r="F144" s="242" t="s">
        <v>663</v>
      </c>
      <c r="G144" s="243" t="s">
        <v>633</v>
      </c>
      <c r="H144" s="244">
        <v>0.040000000000000001</v>
      </c>
      <c r="I144" s="245"/>
      <c r="J144" s="246">
        <f>ROUND(I144*H144,2)</f>
        <v>0</v>
      </c>
      <c r="K144" s="247"/>
      <c r="L144" s="42"/>
      <c r="M144" s="248" t="s">
        <v>1</v>
      </c>
      <c r="N144" s="249" t="s">
        <v>40</v>
      </c>
      <c r="O144" s="92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2" t="s">
        <v>164</v>
      </c>
      <c r="AT144" s="252" t="s">
        <v>160</v>
      </c>
      <c r="AU144" s="252" t="s">
        <v>84</v>
      </c>
      <c r="AY144" s="16" t="s">
        <v>158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6" t="s">
        <v>82</v>
      </c>
      <c r="BK144" s="152">
        <f>ROUND(I144*H144,2)</f>
        <v>0</v>
      </c>
      <c r="BL144" s="16" t="s">
        <v>164</v>
      </c>
      <c r="BM144" s="252" t="s">
        <v>664</v>
      </c>
    </row>
    <row r="145" s="13" customFormat="1">
      <c r="A145" s="13"/>
      <c r="B145" s="253"/>
      <c r="C145" s="254"/>
      <c r="D145" s="255" t="s">
        <v>166</v>
      </c>
      <c r="E145" s="256" t="s">
        <v>1</v>
      </c>
      <c r="F145" s="257" t="s">
        <v>653</v>
      </c>
      <c r="G145" s="254"/>
      <c r="H145" s="258">
        <v>0.040000000000000001</v>
      </c>
      <c r="I145" s="259"/>
      <c r="J145" s="254"/>
      <c r="K145" s="254"/>
      <c r="L145" s="260"/>
      <c r="M145" s="261"/>
      <c r="N145" s="262"/>
      <c r="O145" s="262"/>
      <c r="P145" s="262"/>
      <c r="Q145" s="262"/>
      <c r="R145" s="262"/>
      <c r="S145" s="262"/>
      <c r="T145" s="26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4" t="s">
        <v>166</v>
      </c>
      <c r="AU145" s="264" t="s">
        <v>84</v>
      </c>
      <c r="AV145" s="13" t="s">
        <v>84</v>
      </c>
      <c r="AW145" s="13" t="s">
        <v>30</v>
      </c>
      <c r="AX145" s="13" t="s">
        <v>82</v>
      </c>
      <c r="AY145" s="264" t="s">
        <v>158</v>
      </c>
    </row>
    <row r="146" s="2" customFormat="1" ht="24.15" customHeight="1">
      <c r="A146" s="39"/>
      <c r="B146" s="40"/>
      <c r="C146" s="240" t="s">
        <v>208</v>
      </c>
      <c r="D146" s="240" t="s">
        <v>160</v>
      </c>
      <c r="E146" s="241" t="s">
        <v>665</v>
      </c>
      <c r="F146" s="242" t="s">
        <v>666</v>
      </c>
      <c r="G146" s="243" t="s">
        <v>177</v>
      </c>
      <c r="H146" s="244">
        <v>4</v>
      </c>
      <c r="I146" s="245"/>
      <c r="J146" s="246">
        <f>ROUND(I146*H146,2)</f>
        <v>0</v>
      </c>
      <c r="K146" s="247"/>
      <c r="L146" s="42"/>
      <c r="M146" s="248" t="s">
        <v>1</v>
      </c>
      <c r="N146" s="249" t="s">
        <v>40</v>
      </c>
      <c r="O146" s="92"/>
      <c r="P146" s="250">
        <f>O146*H146</f>
        <v>0</v>
      </c>
      <c r="Q146" s="250">
        <v>0</v>
      </c>
      <c r="R146" s="250">
        <f>Q146*H146</f>
        <v>0</v>
      </c>
      <c r="S146" s="250">
        <v>0</v>
      </c>
      <c r="T146" s="25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2" t="s">
        <v>164</v>
      </c>
      <c r="AT146" s="252" t="s">
        <v>160</v>
      </c>
      <c r="AU146" s="252" t="s">
        <v>84</v>
      </c>
      <c r="AY146" s="16" t="s">
        <v>158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6" t="s">
        <v>82</v>
      </c>
      <c r="BK146" s="152">
        <f>ROUND(I146*H146,2)</f>
        <v>0</v>
      </c>
      <c r="BL146" s="16" t="s">
        <v>164</v>
      </c>
      <c r="BM146" s="252" t="s">
        <v>667</v>
      </c>
    </row>
    <row r="147" s="2" customFormat="1">
      <c r="A147" s="39"/>
      <c r="B147" s="40"/>
      <c r="C147" s="41"/>
      <c r="D147" s="255" t="s">
        <v>668</v>
      </c>
      <c r="E147" s="41"/>
      <c r="F147" s="290" t="s">
        <v>669</v>
      </c>
      <c r="G147" s="41"/>
      <c r="H147" s="41"/>
      <c r="I147" s="291"/>
      <c r="J147" s="41"/>
      <c r="K147" s="41"/>
      <c r="L147" s="42"/>
      <c r="M147" s="292"/>
      <c r="N147" s="293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6" t="s">
        <v>668</v>
      </c>
      <c r="AU147" s="16" t="s">
        <v>84</v>
      </c>
    </row>
    <row r="148" s="2" customFormat="1" ht="24.15" customHeight="1">
      <c r="A148" s="39"/>
      <c r="B148" s="40"/>
      <c r="C148" s="240" t="s">
        <v>213</v>
      </c>
      <c r="D148" s="240" t="s">
        <v>160</v>
      </c>
      <c r="E148" s="241" t="s">
        <v>670</v>
      </c>
      <c r="F148" s="242" t="s">
        <v>671</v>
      </c>
      <c r="G148" s="243" t="s">
        <v>633</v>
      </c>
      <c r="H148" s="244">
        <v>0.29999999999999999</v>
      </c>
      <c r="I148" s="245"/>
      <c r="J148" s="246">
        <f>ROUND(I148*H148,2)</f>
        <v>0</v>
      </c>
      <c r="K148" s="247"/>
      <c r="L148" s="42"/>
      <c r="M148" s="248" t="s">
        <v>1</v>
      </c>
      <c r="N148" s="249" t="s">
        <v>40</v>
      </c>
      <c r="O148" s="92"/>
      <c r="P148" s="250">
        <f>O148*H148</f>
        <v>0</v>
      </c>
      <c r="Q148" s="250">
        <v>0</v>
      </c>
      <c r="R148" s="250">
        <f>Q148*H148</f>
        <v>0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2" t="s">
        <v>164</v>
      </c>
      <c r="AT148" s="252" t="s">
        <v>160</v>
      </c>
      <c r="AU148" s="252" t="s">
        <v>84</v>
      </c>
      <c r="AY148" s="16" t="s">
        <v>158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6" t="s">
        <v>82</v>
      </c>
      <c r="BK148" s="152">
        <f>ROUND(I148*H148,2)</f>
        <v>0</v>
      </c>
      <c r="BL148" s="16" t="s">
        <v>164</v>
      </c>
      <c r="BM148" s="252" t="s">
        <v>672</v>
      </c>
    </row>
    <row r="149" s="2" customFormat="1">
      <c r="A149" s="39"/>
      <c r="B149" s="40"/>
      <c r="C149" s="41"/>
      <c r="D149" s="255" t="s">
        <v>668</v>
      </c>
      <c r="E149" s="41"/>
      <c r="F149" s="290" t="s">
        <v>673</v>
      </c>
      <c r="G149" s="41"/>
      <c r="H149" s="41"/>
      <c r="I149" s="291"/>
      <c r="J149" s="41"/>
      <c r="K149" s="41"/>
      <c r="L149" s="42"/>
      <c r="M149" s="292"/>
      <c r="N149" s="293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6" t="s">
        <v>668</v>
      </c>
      <c r="AU149" s="16" t="s">
        <v>84</v>
      </c>
    </row>
    <row r="150" s="13" customFormat="1">
      <c r="A150" s="13"/>
      <c r="B150" s="253"/>
      <c r="C150" s="254"/>
      <c r="D150" s="255" t="s">
        <v>166</v>
      </c>
      <c r="E150" s="256" t="s">
        <v>1</v>
      </c>
      <c r="F150" s="257" t="s">
        <v>674</v>
      </c>
      <c r="G150" s="254"/>
      <c r="H150" s="258">
        <v>0.29999999999999999</v>
      </c>
      <c r="I150" s="259"/>
      <c r="J150" s="254"/>
      <c r="K150" s="254"/>
      <c r="L150" s="260"/>
      <c r="M150" s="261"/>
      <c r="N150" s="262"/>
      <c r="O150" s="262"/>
      <c r="P150" s="262"/>
      <c r="Q150" s="262"/>
      <c r="R150" s="262"/>
      <c r="S150" s="262"/>
      <c r="T150" s="26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4" t="s">
        <v>166</v>
      </c>
      <c r="AU150" s="264" t="s">
        <v>84</v>
      </c>
      <c r="AV150" s="13" t="s">
        <v>84</v>
      </c>
      <c r="AW150" s="13" t="s">
        <v>30</v>
      </c>
      <c r="AX150" s="13" t="s">
        <v>82</v>
      </c>
      <c r="AY150" s="264" t="s">
        <v>158</v>
      </c>
    </row>
    <row r="151" s="2" customFormat="1" ht="24.15" customHeight="1">
      <c r="A151" s="39"/>
      <c r="B151" s="40"/>
      <c r="C151" s="240" t="s">
        <v>218</v>
      </c>
      <c r="D151" s="240" t="s">
        <v>160</v>
      </c>
      <c r="E151" s="241" t="s">
        <v>675</v>
      </c>
      <c r="F151" s="242" t="s">
        <v>676</v>
      </c>
      <c r="G151" s="243" t="s">
        <v>677</v>
      </c>
      <c r="H151" s="244">
        <v>4</v>
      </c>
      <c r="I151" s="245"/>
      <c r="J151" s="246">
        <f>ROUND(I151*H151,2)</f>
        <v>0</v>
      </c>
      <c r="K151" s="247"/>
      <c r="L151" s="42"/>
      <c r="M151" s="248" t="s">
        <v>1</v>
      </c>
      <c r="N151" s="249" t="s">
        <v>40</v>
      </c>
      <c r="O151" s="92"/>
      <c r="P151" s="250">
        <f>O151*H151</f>
        <v>0</v>
      </c>
      <c r="Q151" s="250">
        <v>0</v>
      </c>
      <c r="R151" s="250">
        <f>Q151*H151</f>
        <v>0</v>
      </c>
      <c r="S151" s="250">
        <v>0</v>
      </c>
      <c r="T151" s="25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2" t="s">
        <v>164</v>
      </c>
      <c r="AT151" s="252" t="s">
        <v>160</v>
      </c>
      <c r="AU151" s="252" t="s">
        <v>84</v>
      </c>
      <c r="AY151" s="16" t="s">
        <v>158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6" t="s">
        <v>82</v>
      </c>
      <c r="BK151" s="152">
        <f>ROUND(I151*H151,2)</f>
        <v>0</v>
      </c>
      <c r="BL151" s="16" t="s">
        <v>164</v>
      </c>
      <c r="BM151" s="252" t="s">
        <v>678</v>
      </c>
    </row>
    <row r="152" s="2" customFormat="1" ht="37.8" customHeight="1">
      <c r="A152" s="39"/>
      <c r="B152" s="40"/>
      <c r="C152" s="240" t="s">
        <v>224</v>
      </c>
      <c r="D152" s="240" t="s">
        <v>160</v>
      </c>
      <c r="E152" s="241" t="s">
        <v>679</v>
      </c>
      <c r="F152" s="242" t="s">
        <v>680</v>
      </c>
      <c r="G152" s="243" t="s">
        <v>192</v>
      </c>
      <c r="H152" s="244">
        <v>300</v>
      </c>
      <c r="I152" s="245"/>
      <c r="J152" s="246">
        <f>ROUND(I152*H152,2)</f>
        <v>0</v>
      </c>
      <c r="K152" s="247"/>
      <c r="L152" s="42"/>
      <c r="M152" s="248" t="s">
        <v>1</v>
      </c>
      <c r="N152" s="249" t="s">
        <v>40</v>
      </c>
      <c r="O152" s="92"/>
      <c r="P152" s="250">
        <f>O152*H152</f>
        <v>0</v>
      </c>
      <c r="Q152" s="250">
        <v>0</v>
      </c>
      <c r="R152" s="250">
        <f>Q152*H152</f>
        <v>0</v>
      </c>
      <c r="S152" s="250">
        <v>0</v>
      </c>
      <c r="T152" s="25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2" t="s">
        <v>164</v>
      </c>
      <c r="AT152" s="252" t="s">
        <v>160</v>
      </c>
      <c r="AU152" s="252" t="s">
        <v>84</v>
      </c>
      <c r="AY152" s="16" t="s">
        <v>158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6" t="s">
        <v>82</v>
      </c>
      <c r="BK152" s="152">
        <f>ROUND(I152*H152,2)</f>
        <v>0</v>
      </c>
      <c r="BL152" s="16" t="s">
        <v>164</v>
      </c>
      <c r="BM152" s="252" t="s">
        <v>681</v>
      </c>
    </row>
    <row r="153" s="2" customFormat="1">
      <c r="A153" s="39"/>
      <c r="B153" s="40"/>
      <c r="C153" s="41"/>
      <c r="D153" s="255" t="s">
        <v>668</v>
      </c>
      <c r="E153" s="41"/>
      <c r="F153" s="290" t="s">
        <v>682</v>
      </c>
      <c r="G153" s="41"/>
      <c r="H153" s="41"/>
      <c r="I153" s="291"/>
      <c r="J153" s="41"/>
      <c r="K153" s="41"/>
      <c r="L153" s="42"/>
      <c r="M153" s="292"/>
      <c r="N153" s="293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6" t="s">
        <v>668</v>
      </c>
      <c r="AU153" s="16" t="s">
        <v>84</v>
      </c>
    </row>
    <row r="154" s="13" customFormat="1">
      <c r="A154" s="13"/>
      <c r="B154" s="253"/>
      <c r="C154" s="254"/>
      <c r="D154" s="255" t="s">
        <v>166</v>
      </c>
      <c r="E154" s="256" t="s">
        <v>1</v>
      </c>
      <c r="F154" s="257" t="s">
        <v>683</v>
      </c>
      <c r="G154" s="254"/>
      <c r="H154" s="258">
        <v>300</v>
      </c>
      <c r="I154" s="259"/>
      <c r="J154" s="254"/>
      <c r="K154" s="254"/>
      <c r="L154" s="260"/>
      <c r="M154" s="261"/>
      <c r="N154" s="262"/>
      <c r="O154" s="262"/>
      <c r="P154" s="262"/>
      <c r="Q154" s="262"/>
      <c r="R154" s="262"/>
      <c r="S154" s="262"/>
      <c r="T154" s="26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4" t="s">
        <v>166</v>
      </c>
      <c r="AU154" s="264" t="s">
        <v>84</v>
      </c>
      <c r="AV154" s="13" t="s">
        <v>84</v>
      </c>
      <c r="AW154" s="13" t="s">
        <v>30</v>
      </c>
      <c r="AX154" s="13" t="s">
        <v>82</v>
      </c>
      <c r="AY154" s="264" t="s">
        <v>158</v>
      </c>
    </row>
    <row r="155" s="2" customFormat="1" ht="37.8" customHeight="1">
      <c r="A155" s="39"/>
      <c r="B155" s="40"/>
      <c r="C155" s="240" t="s">
        <v>8</v>
      </c>
      <c r="D155" s="240" t="s">
        <v>160</v>
      </c>
      <c r="E155" s="241" t="s">
        <v>684</v>
      </c>
      <c r="F155" s="242" t="s">
        <v>685</v>
      </c>
      <c r="G155" s="243" t="s">
        <v>192</v>
      </c>
      <c r="H155" s="244">
        <v>300</v>
      </c>
      <c r="I155" s="245"/>
      <c r="J155" s="246">
        <f>ROUND(I155*H155,2)</f>
        <v>0</v>
      </c>
      <c r="K155" s="247"/>
      <c r="L155" s="42"/>
      <c r="M155" s="248" t="s">
        <v>1</v>
      </c>
      <c r="N155" s="249" t="s">
        <v>40</v>
      </c>
      <c r="O155" s="92"/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2" t="s">
        <v>164</v>
      </c>
      <c r="AT155" s="252" t="s">
        <v>160</v>
      </c>
      <c r="AU155" s="252" t="s">
        <v>84</v>
      </c>
      <c r="AY155" s="16" t="s">
        <v>158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6" t="s">
        <v>82</v>
      </c>
      <c r="BK155" s="152">
        <f>ROUND(I155*H155,2)</f>
        <v>0</v>
      </c>
      <c r="BL155" s="16" t="s">
        <v>164</v>
      </c>
      <c r="BM155" s="252" t="s">
        <v>686</v>
      </c>
    </row>
    <row r="156" s="2" customFormat="1">
      <c r="A156" s="39"/>
      <c r="B156" s="40"/>
      <c r="C156" s="41"/>
      <c r="D156" s="255" t="s">
        <v>668</v>
      </c>
      <c r="E156" s="41"/>
      <c r="F156" s="290" t="s">
        <v>682</v>
      </c>
      <c r="G156" s="41"/>
      <c r="H156" s="41"/>
      <c r="I156" s="291"/>
      <c r="J156" s="41"/>
      <c r="K156" s="41"/>
      <c r="L156" s="42"/>
      <c r="M156" s="292"/>
      <c r="N156" s="293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6" t="s">
        <v>668</v>
      </c>
      <c r="AU156" s="16" t="s">
        <v>84</v>
      </c>
    </row>
    <row r="157" s="12" customFormat="1" ht="25.92" customHeight="1">
      <c r="A157" s="12"/>
      <c r="B157" s="224"/>
      <c r="C157" s="225"/>
      <c r="D157" s="226" t="s">
        <v>74</v>
      </c>
      <c r="E157" s="227" t="s">
        <v>687</v>
      </c>
      <c r="F157" s="227" t="s">
        <v>688</v>
      </c>
      <c r="G157" s="225"/>
      <c r="H157" s="225"/>
      <c r="I157" s="228"/>
      <c r="J157" s="229">
        <f>BK157</f>
        <v>0</v>
      </c>
      <c r="K157" s="225"/>
      <c r="L157" s="230"/>
      <c r="M157" s="231"/>
      <c r="N157" s="232"/>
      <c r="O157" s="232"/>
      <c r="P157" s="233">
        <f>SUM(P158:P190)</f>
        <v>0</v>
      </c>
      <c r="Q157" s="232"/>
      <c r="R157" s="233">
        <f>SUM(R158:R190)</f>
        <v>0</v>
      </c>
      <c r="S157" s="232"/>
      <c r="T157" s="234">
        <f>SUM(T158:T190)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5" t="s">
        <v>164</v>
      </c>
      <c r="AT157" s="236" t="s">
        <v>74</v>
      </c>
      <c r="AU157" s="236" t="s">
        <v>75</v>
      </c>
      <c r="AY157" s="235" t="s">
        <v>158</v>
      </c>
      <c r="BK157" s="237">
        <f>SUM(BK158:BK190)</f>
        <v>0</v>
      </c>
    </row>
    <row r="158" s="2" customFormat="1" ht="55.5" customHeight="1">
      <c r="A158" s="39"/>
      <c r="B158" s="40"/>
      <c r="C158" s="240" t="s">
        <v>233</v>
      </c>
      <c r="D158" s="240" t="s">
        <v>160</v>
      </c>
      <c r="E158" s="241" t="s">
        <v>689</v>
      </c>
      <c r="F158" s="242" t="s">
        <v>690</v>
      </c>
      <c r="G158" s="243" t="s">
        <v>372</v>
      </c>
      <c r="H158" s="244">
        <v>19.68</v>
      </c>
      <c r="I158" s="245"/>
      <c r="J158" s="246">
        <f>ROUND(I158*H158,2)</f>
        <v>0</v>
      </c>
      <c r="K158" s="247"/>
      <c r="L158" s="42"/>
      <c r="M158" s="248" t="s">
        <v>1</v>
      </c>
      <c r="N158" s="249" t="s">
        <v>40</v>
      </c>
      <c r="O158" s="92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2" t="s">
        <v>691</v>
      </c>
      <c r="AT158" s="252" t="s">
        <v>160</v>
      </c>
      <c r="AU158" s="252" t="s">
        <v>82</v>
      </c>
      <c r="AY158" s="16" t="s">
        <v>158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6" t="s">
        <v>82</v>
      </c>
      <c r="BK158" s="152">
        <f>ROUND(I158*H158,2)</f>
        <v>0</v>
      </c>
      <c r="BL158" s="16" t="s">
        <v>691</v>
      </c>
      <c r="BM158" s="252" t="s">
        <v>692</v>
      </c>
    </row>
    <row r="159" s="2" customFormat="1">
      <c r="A159" s="39"/>
      <c r="B159" s="40"/>
      <c r="C159" s="41"/>
      <c r="D159" s="255" t="s">
        <v>668</v>
      </c>
      <c r="E159" s="41"/>
      <c r="F159" s="290" t="s">
        <v>693</v>
      </c>
      <c r="G159" s="41"/>
      <c r="H159" s="41"/>
      <c r="I159" s="291"/>
      <c r="J159" s="41"/>
      <c r="K159" s="41"/>
      <c r="L159" s="42"/>
      <c r="M159" s="292"/>
      <c r="N159" s="293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6" t="s">
        <v>668</v>
      </c>
      <c r="AU159" s="16" t="s">
        <v>82</v>
      </c>
    </row>
    <row r="160" s="13" customFormat="1">
      <c r="A160" s="13"/>
      <c r="B160" s="253"/>
      <c r="C160" s="254"/>
      <c r="D160" s="255" t="s">
        <v>166</v>
      </c>
      <c r="E160" s="256" t="s">
        <v>1</v>
      </c>
      <c r="F160" s="257" t="s">
        <v>694</v>
      </c>
      <c r="G160" s="254"/>
      <c r="H160" s="258">
        <v>19.68</v>
      </c>
      <c r="I160" s="259"/>
      <c r="J160" s="254"/>
      <c r="K160" s="254"/>
      <c r="L160" s="260"/>
      <c r="M160" s="261"/>
      <c r="N160" s="262"/>
      <c r="O160" s="262"/>
      <c r="P160" s="262"/>
      <c r="Q160" s="262"/>
      <c r="R160" s="262"/>
      <c r="S160" s="262"/>
      <c r="T160" s="26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4" t="s">
        <v>166</v>
      </c>
      <c r="AU160" s="264" t="s">
        <v>82</v>
      </c>
      <c r="AV160" s="13" t="s">
        <v>84</v>
      </c>
      <c r="AW160" s="13" t="s">
        <v>30</v>
      </c>
      <c r="AX160" s="13" t="s">
        <v>82</v>
      </c>
      <c r="AY160" s="264" t="s">
        <v>158</v>
      </c>
    </row>
    <row r="161" s="2" customFormat="1" ht="66.75" customHeight="1">
      <c r="A161" s="39"/>
      <c r="B161" s="40"/>
      <c r="C161" s="240" t="s">
        <v>237</v>
      </c>
      <c r="D161" s="240" t="s">
        <v>160</v>
      </c>
      <c r="E161" s="241" t="s">
        <v>695</v>
      </c>
      <c r="F161" s="242" t="s">
        <v>696</v>
      </c>
      <c r="G161" s="243" t="s">
        <v>372</v>
      </c>
      <c r="H161" s="244">
        <v>16.814</v>
      </c>
      <c r="I161" s="245"/>
      <c r="J161" s="246">
        <f>ROUND(I161*H161,2)</f>
        <v>0</v>
      </c>
      <c r="K161" s="247"/>
      <c r="L161" s="42"/>
      <c r="M161" s="248" t="s">
        <v>1</v>
      </c>
      <c r="N161" s="249" t="s">
        <v>40</v>
      </c>
      <c r="O161" s="92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2" t="s">
        <v>691</v>
      </c>
      <c r="AT161" s="252" t="s">
        <v>160</v>
      </c>
      <c r="AU161" s="252" t="s">
        <v>82</v>
      </c>
      <c r="AY161" s="16" t="s">
        <v>158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6" t="s">
        <v>82</v>
      </c>
      <c r="BK161" s="152">
        <f>ROUND(I161*H161,2)</f>
        <v>0</v>
      </c>
      <c r="BL161" s="16" t="s">
        <v>691</v>
      </c>
      <c r="BM161" s="252" t="s">
        <v>697</v>
      </c>
    </row>
    <row r="162" s="2" customFormat="1">
      <c r="A162" s="39"/>
      <c r="B162" s="40"/>
      <c r="C162" s="41"/>
      <c r="D162" s="255" t="s">
        <v>668</v>
      </c>
      <c r="E162" s="41"/>
      <c r="F162" s="290" t="s">
        <v>693</v>
      </c>
      <c r="G162" s="41"/>
      <c r="H162" s="41"/>
      <c r="I162" s="291"/>
      <c r="J162" s="41"/>
      <c r="K162" s="41"/>
      <c r="L162" s="42"/>
      <c r="M162" s="292"/>
      <c r="N162" s="293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6" t="s">
        <v>668</v>
      </c>
      <c r="AU162" s="16" t="s">
        <v>82</v>
      </c>
    </row>
    <row r="163" s="13" customFormat="1">
      <c r="A163" s="13"/>
      <c r="B163" s="253"/>
      <c r="C163" s="254"/>
      <c r="D163" s="255" t="s">
        <v>166</v>
      </c>
      <c r="E163" s="256" t="s">
        <v>1</v>
      </c>
      <c r="F163" s="257" t="s">
        <v>698</v>
      </c>
      <c r="G163" s="254"/>
      <c r="H163" s="258">
        <v>1.972</v>
      </c>
      <c r="I163" s="259"/>
      <c r="J163" s="254"/>
      <c r="K163" s="254"/>
      <c r="L163" s="260"/>
      <c r="M163" s="261"/>
      <c r="N163" s="262"/>
      <c r="O163" s="262"/>
      <c r="P163" s="262"/>
      <c r="Q163" s="262"/>
      <c r="R163" s="262"/>
      <c r="S163" s="262"/>
      <c r="T163" s="26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4" t="s">
        <v>166</v>
      </c>
      <c r="AU163" s="264" t="s">
        <v>82</v>
      </c>
      <c r="AV163" s="13" t="s">
        <v>84</v>
      </c>
      <c r="AW163" s="13" t="s">
        <v>30</v>
      </c>
      <c r="AX163" s="13" t="s">
        <v>75</v>
      </c>
      <c r="AY163" s="264" t="s">
        <v>158</v>
      </c>
    </row>
    <row r="164" s="13" customFormat="1">
      <c r="A164" s="13"/>
      <c r="B164" s="253"/>
      <c r="C164" s="254"/>
      <c r="D164" s="255" t="s">
        <v>166</v>
      </c>
      <c r="E164" s="256" t="s">
        <v>1</v>
      </c>
      <c r="F164" s="257" t="s">
        <v>699</v>
      </c>
      <c r="G164" s="254"/>
      <c r="H164" s="258">
        <v>3.2999999999999998</v>
      </c>
      <c r="I164" s="259"/>
      <c r="J164" s="254"/>
      <c r="K164" s="254"/>
      <c r="L164" s="260"/>
      <c r="M164" s="261"/>
      <c r="N164" s="262"/>
      <c r="O164" s="262"/>
      <c r="P164" s="262"/>
      <c r="Q164" s="262"/>
      <c r="R164" s="262"/>
      <c r="S164" s="262"/>
      <c r="T164" s="26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4" t="s">
        <v>166</v>
      </c>
      <c r="AU164" s="264" t="s">
        <v>82</v>
      </c>
      <c r="AV164" s="13" t="s">
        <v>84</v>
      </c>
      <c r="AW164" s="13" t="s">
        <v>30</v>
      </c>
      <c r="AX164" s="13" t="s">
        <v>75</v>
      </c>
      <c r="AY164" s="264" t="s">
        <v>158</v>
      </c>
    </row>
    <row r="165" s="13" customFormat="1">
      <c r="A165" s="13"/>
      <c r="B165" s="253"/>
      <c r="C165" s="254"/>
      <c r="D165" s="255" t="s">
        <v>166</v>
      </c>
      <c r="E165" s="256" t="s">
        <v>1</v>
      </c>
      <c r="F165" s="257" t="s">
        <v>700</v>
      </c>
      <c r="G165" s="254"/>
      <c r="H165" s="258">
        <v>9.5700000000000003</v>
      </c>
      <c r="I165" s="259"/>
      <c r="J165" s="254"/>
      <c r="K165" s="254"/>
      <c r="L165" s="260"/>
      <c r="M165" s="261"/>
      <c r="N165" s="262"/>
      <c r="O165" s="262"/>
      <c r="P165" s="262"/>
      <c r="Q165" s="262"/>
      <c r="R165" s="262"/>
      <c r="S165" s="262"/>
      <c r="T165" s="26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4" t="s">
        <v>166</v>
      </c>
      <c r="AU165" s="264" t="s">
        <v>82</v>
      </c>
      <c r="AV165" s="13" t="s">
        <v>84</v>
      </c>
      <c r="AW165" s="13" t="s">
        <v>30</v>
      </c>
      <c r="AX165" s="13" t="s">
        <v>75</v>
      </c>
      <c r="AY165" s="264" t="s">
        <v>158</v>
      </c>
    </row>
    <row r="166" s="13" customFormat="1">
      <c r="A166" s="13"/>
      <c r="B166" s="253"/>
      <c r="C166" s="254"/>
      <c r="D166" s="255" t="s">
        <v>166</v>
      </c>
      <c r="E166" s="256" t="s">
        <v>1</v>
      </c>
      <c r="F166" s="257" t="s">
        <v>701</v>
      </c>
      <c r="G166" s="254"/>
      <c r="H166" s="258">
        <v>1.972</v>
      </c>
      <c r="I166" s="259"/>
      <c r="J166" s="254"/>
      <c r="K166" s="254"/>
      <c r="L166" s="260"/>
      <c r="M166" s="261"/>
      <c r="N166" s="262"/>
      <c r="O166" s="262"/>
      <c r="P166" s="262"/>
      <c r="Q166" s="262"/>
      <c r="R166" s="262"/>
      <c r="S166" s="262"/>
      <c r="T166" s="26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4" t="s">
        <v>166</v>
      </c>
      <c r="AU166" s="264" t="s">
        <v>82</v>
      </c>
      <c r="AV166" s="13" t="s">
        <v>84</v>
      </c>
      <c r="AW166" s="13" t="s">
        <v>30</v>
      </c>
      <c r="AX166" s="13" t="s">
        <v>75</v>
      </c>
      <c r="AY166" s="264" t="s">
        <v>158</v>
      </c>
    </row>
    <row r="167" s="14" customFormat="1">
      <c r="A167" s="14"/>
      <c r="B167" s="276"/>
      <c r="C167" s="277"/>
      <c r="D167" s="255" t="s">
        <v>166</v>
      </c>
      <c r="E167" s="278" t="s">
        <v>1</v>
      </c>
      <c r="F167" s="279" t="s">
        <v>264</v>
      </c>
      <c r="G167" s="277"/>
      <c r="H167" s="280">
        <v>16.814</v>
      </c>
      <c r="I167" s="281"/>
      <c r="J167" s="277"/>
      <c r="K167" s="277"/>
      <c r="L167" s="282"/>
      <c r="M167" s="283"/>
      <c r="N167" s="284"/>
      <c r="O167" s="284"/>
      <c r="P167" s="284"/>
      <c r="Q167" s="284"/>
      <c r="R167" s="284"/>
      <c r="S167" s="284"/>
      <c r="T167" s="28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6" t="s">
        <v>166</v>
      </c>
      <c r="AU167" s="286" t="s">
        <v>82</v>
      </c>
      <c r="AV167" s="14" t="s">
        <v>164</v>
      </c>
      <c r="AW167" s="14" t="s">
        <v>30</v>
      </c>
      <c r="AX167" s="14" t="s">
        <v>82</v>
      </c>
      <c r="AY167" s="286" t="s">
        <v>158</v>
      </c>
    </row>
    <row r="168" s="2" customFormat="1" ht="66.75" customHeight="1">
      <c r="A168" s="39"/>
      <c r="B168" s="40"/>
      <c r="C168" s="240" t="s">
        <v>242</v>
      </c>
      <c r="D168" s="240" t="s">
        <v>160</v>
      </c>
      <c r="E168" s="241" t="s">
        <v>702</v>
      </c>
      <c r="F168" s="242" t="s">
        <v>703</v>
      </c>
      <c r="G168" s="243" t="s">
        <v>372</v>
      </c>
      <c r="H168" s="244">
        <v>2.6400000000000001</v>
      </c>
      <c r="I168" s="245"/>
      <c r="J168" s="246">
        <f>ROUND(I168*H168,2)</f>
        <v>0</v>
      </c>
      <c r="K168" s="247"/>
      <c r="L168" s="42"/>
      <c r="M168" s="248" t="s">
        <v>1</v>
      </c>
      <c r="N168" s="249" t="s">
        <v>40</v>
      </c>
      <c r="O168" s="92"/>
      <c r="P168" s="250">
        <f>O168*H168</f>
        <v>0</v>
      </c>
      <c r="Q168" s="250">
        <v>0</v>
      </c>
      <c r="R168" s="250">
        <f>Q168*H168</f>
        <v>0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2" t="s">
        <v>691</v>
      </c>
      <c r="AT168" s="252" t="s">
        <v>160</v>
      </c>
      <c r="AU168" s="252" t="s">
        <v>82</v>
      </c>
      <c r="AY168" s="16" t="s">
        <v>158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6" t="s">
        <v>82</v>
      </c>
      <c r="BK168" s="152">
        <f>ROUND(I168*H168,2)</f>
        <v>0</v>
      </c>
      <c r="BL168" s="16" t="s">
        <v>691</v>
      </c>
      <c r="BM168" s="252" t="s">
        <v>704</v>
      </c>
    </row>
    <row r="169" s="2" customFormat="1">
      <c r="A169" s="39"/>
      <c r="B169" s="40"/>
      <c r="C169" s="41"/>
      <c r="D169" s="255" t="s">
        <v>668</v>
      </c>
      <c r="E169" s="41"/>
      <c r="F169" s="290" t="s">
        <v>693</v>
      </c>
      <c r="G169" s="41"/>
      <c r="H169" s="41"/>
      <c r="I169" s="291"/>
      <c r="J169" s="41"/>
      <c r="K169" s="41"/>
      <c r="L169" s="42"/>
      <c r="M169" s="292"/>
      <c r="N169" s="293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6" t="s">
        <v>668</v>
      </c>
      <c r="AU169" s="16" t="s">
        <v>82</v>
      </c>
    </row>
    <row r="170" s="13" customFormat="1">
      <c r="A170" s="13"/>
      <c r="B170" s="253"/>
      <c r="C170" s="254"/>
      <c r="D170" s="255" t="s">
        <v>166</v>
      </c>
      <c r="E170" s="256" t="s">
        <v>1</v>
      </c>
      <c r="F170" s="257" t="s">
        <v>705</v>
      </c>
      <c r="G170" s="254"/>
      <c r="H170" s="258">
        <v>2.6400000000000001</v>
      </c>
      <c r="I170" s="259"/>
      <c r="J170" s="254"/>
      <c r="K170" s="254"/>
      <c r="L170" s="260"/>
      <c r="M170" s="261"/>
      <c r="N170" s="262"/>
      <c r="O170" s="262"/>
      <c r="P170" s="262"/>
      <c r="Q170" s="262"/>
      <c r="R170" s="262"/>
      <c r="S170" s="262"/>
      <c r="T170" s="26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4" t="s">
        <v>166</v>
      </c>
      <c r="AU170" s="264" t="s">
        <v>82</v>
      </c>
      <c r="AV170" s="13" t="s">
        <v>84</v>
      </c>
      <c r="AW170" s="13" t="s">
        <v>30</v>
      </c>
      <c r="AX170" s="13" t="s">
        <v>82</v>
      </c>
      <c r="AY170" s="264" t="s">
        <v>158</v>
      </c>
    </row>
    <row r="171" s="2" customFormat="1" ht="66.75" customHeight="1">
      <c r="A171" s="39"/>
      <c r="B171" s="40"/>
      <c r="C171" s="240" t="s">
        <v>249</v>
      </c>
      <c r="D171" s="240" t="s">
        <v>160</v>
      </c>
      <c r="E171" s="241" t="s">
        <v>706</v>
      </c>
      <c r="F171" s="242" t="s">
        <v>707</v>
      </c>
      <c r="G171" s="243" t="s">
        <v>372</v>
      </c>
      <c r="H171" s="244">
        <v>509.29300000000001</v>
      </c>
      <c r="I171" s="245"/>
      <c r="J171" s="246">
        <f>ROUND(I171*H171,2)</f>
        <v>0</v>
      </c>
      <c r="K171" s="247"/>
      <c r="L171" s="42"/>
      <c r="M171" s="248" t="s">
        <v>1</v>
      </c>
      <c r="N171" s="249" t="s">
        <v>40</v>
      </c>
      <c r="O171" s="92"/>
      <c r="P171" s="250">
        <f>O171*H171</f>
        <v>0</v>
      </c>
      <c r="Q171" s="250">
        <v>0</v>
      </c>
      <c r="R171" s="250">
        <f>Q171*H171</f>
        <v>0</v>
      </c>
      <c r="S171" s="250">
        <v>0</v>
      </c>
      <c r="T171" s="25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2" t="s">
        <v>691</v>
      </c>
      <c r="AT171" s="252" t="s">
        <v>160</v>
      </c>
      <c r="AU171" s="252" t="s">
        <v>82</v>
      </c>
      <c r="AY171" s="16" t="s">
        <v>158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6" t="s">
        <v>82</v>
      </c>
      <c r="BK171" s="152">
        <f>ROUND(I171*H171,2)</f>
        <v>0</v>
      </c>
      <c r="BL171" s="16" t="s">
        <v>691</v>
      </c>
      <c r="BM171" s="252" t="s">
        <v>708</v>
      </c>
    </row>
    <row r="172" s="2" customFormat="1">
      <c r="A172" s="39"/>
      <c r="B172" s="40"/>
      <c r="C172" s="41"/>
      <c r="D172" s="255" t="s">
        <v>668</v>
      </c>
      <c r="E172" s="41"/>
      <c r="F172" s="290" t="s">
        <v>693</v>
      </c>
      <c r="G172" s="41"/>
      <c r="H172" s="41"/>
      <c r="I172" s="291"/>
      <c r="J172" s="41"/>
      <c r="K172" s="41"/>
      <c r="L172" s="42"/>
      <c r="M172" s="292"/>
      <c r="N172" s="293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6" t="s">
        <v>668</v>
      </c>
      <c r="AU172" s="16" t="s">
        <v>82</v>
      </c>
    </row>
    <row r="173" s="13" customFormat="1">
      <c r="A173" s="13"/>
      <c r="B173" s="253"/>
      <c r="C173" s="254"/>
      <c r="D173" s="255" t="s">
        <v>166</v>
      </c>
      <c r="E173" s="256" t="s">
        <v>1</v>
      </c>
      <c r="F173" s="257" t="s">
        <v>709</v>
      </c>
      <c r="G173" s="254"/>
      <c r="H173" s="258">
        <v>24.963000000000001</v>
      </c>
      <c r="I173" s="259"/>
      <c r="J173" s="254"/>
      <c r="K173" s="254"/>
      <c r="L173" s="260"/>
      <c r="M173" s="261"/>
      <c r="N173" s="262"/>
      <c r="O173" s="262"/>
      <c r="P173" s="262"/>
      <c r="Q173" s="262"/>
      <c r="R173" s="262"/>
      <c r="S173" s="262"/>
      <c r="T173" s="26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4" t="s">
        <v>166</v>
      </c>
      <c r="AU173" s="264" t="s">
        <v>82</v>
      </c>
      <c r="AV173" s="13" t="s">
        <v>84</v>
      </c>
      <c r="AW173" s="13" t="s">
        <v>30</v>
      </c>
      <c r="AX173" s="13" t="s">
        <v>75</v>
      </c>
      <c r="AY173" s="264" t="s">
        <v>158</v>
      </c>
    </row>
    <row r="174" s="13" customFormat="1">
      <c r="A174" s="13"/>
      <c r="B174" s="253"/>
      <c r="C174" s="254"/>
      <c r="D174" s="255" t="s">
        <v>166</v>
      </c>
      <c r="E174" s="256" t="s">
        <v>1</v>
      </c>
      <c r="F174" s="257" t="s">
        <v>710</v>
      </c>
      <c r="G174" s="254"/>
      <c r="H174" s="258">
        <v>484.32999999999998</v>
      </c>
      <c r="I174" s="259"/>
      <c r="J174" s="254"/>
      <c r="K174" s="254"/>
      <c r="L174" s="260"/>
      <c r="M174" s="261"/>
      <c r="N174" s="262"/>
      <c r="O174" s="262"/>
      <c r="P174" s="262"/>
      <c r="Q174" s="262"/>
      <c r="R174" s="262"/>
      <c r="S174" s="262"/>
      <c r="T174" s="26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4" t="s">
        <v>166</v>
      </c>
      <c r="AU174" s="264" t="s">
        <v>82</v>
      </c>
      <c r="AV174" s="13" t="s">
        <v>84</v>
      </c>
      <c r="AW174" s="13" t="s">
        <v>30</v>
      </c>
      <c r="AX174" s="13" t="s">
        <v>75</v>
      </c>
      <c r="AY174" s="264" t="s">
        <v>158</v>
      </c>
    </row>
    <row r="175" s="14" customFormat="1">
      <c r="A175" s="14"/>
      <c r="B175" s="276"/>
      <c r="C175" s="277"/>
      <c r="D175" s="255" t="s">
        <v>166</v>
      </c>
      <c r="E175" s="278" t="s">
        <v>1</v>
      </c>
      <c r="F175" s="279" t="s">
        <v>264</v>
      </c>
      <c r="G175" s="277"/>
      <c r="H175" s="280">
        <v>509.29300000000001</v>
      </c>
      <c r="I175" s="281"/>
      <c r="J175" s="277"/>
      <c r="K175" s="277"/>
      <c r="L175" s="282"/>
      <c r="M175" s="283"/>
      <c r="N175" s="284"/>
      <c r="O175" s="284"/>
      <c r="P175" s="284"/>
      <c r="Q175" s="284"/>
      <c r="R175" s="284"/>
      <c r="S175" s="284"/>
      <c r="T175" s="28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6" t="s">
        <v>166</v>
      </c>
      <c r="AU175" s="286" t="s">
        <v>82</v>
      </c>
      <c r="AV175" s="14" t="s">
        <v>164</v>
      </c>
      <c r="AW175" s="14" t="s">
        <v>30</v>
      </c>
      <c r="AX175" s="14" t="s">
        <v>82</v>
      </c>
      <c r="AY175" s="286" t="s">
        <v>158</v>
      </c>
    </row>
    <row r="176" s="2" customFormat="1" ht="24.15" customHeight="1">
      <c r="A176" s="39"/>
      <c r="B176" s="40"/>
      <c r="C176" s="240" t="s">
        <v>194</v>
      </c>
      <c r="D176" s="240" t="s">
        <v>160</v>
      </c>
      <c r="E176" s="241" t="s">
        <v>711</v>
      </c>
      <c r="F176" s="242" t="s">
        <v>712</v>
      </c>
      <c r="G176" s="243" t="s">
        <v>372</v>
      </c>
      <c r="H176" s="244">
        <v>14.182</v>
      </c>
      <c r="I176" s="245"/>
      <c r="J176" s="246">
        <f>ROUND(I176*H176,2)</f>
        <v>0</v>
      </c>
      <c r="K176" s="247"/>
      <c r="L176" s="42"/>
      <c r="M176" s="248" t="s">
        <v>1</v>
      </c>
      <c r="N176" s="249" t="s">
        <v>40</v>
      </c>
      <c r="O176" s="92"/>
      <c r="P176" s="250">
        <f>O176*H176</f>
        <v>0</v>
      </c>
      <c r="Q176" s="250">
        <v>0</v>
      </c>
      <c r="R176" s="250">
        <f>Q176*H176</f>
        <v>0</v>
      </c>
      <c r="S176" s="250">
        <v>0</v>
      </c>
      <c r="T176" s="25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2" t="s">
        <v>691</v>
      </c>
      <c r="AT176" s="252" t="s">
        <v>160</v>
      </c>
      <c r="AU176" s="252" t="s">
        <v>82</v>
      </c>
      <c r="AY176" s="16" t="s">
        <v>158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6" t="s">
        <v>82</v>
      </c>
      <c r="BK176" s="152">
        <f>ROUND(I176*H176,2)</f>
        <v>0</v>
      </c>
      <c r="BL176" s="16" t="s">
        <v>691</v>
      </c>
      <c r="BM176" s="252" t="s">
        <v>713</v>
      </c>
    </row>
    <row r="177" s="13" customFormat="1">
      <c r="A177" s="13"/>
      <c r="B177" s="253"/>
      <c r="C177" s="254"/>
      <c r="D177" s="255" t="s">
        <v>166</v>
      </c>
      <c r="E177" s="256" t="s">
        <v>1</v>
      </c>
      <c r="F177" s="257" t="s">
        <v>705</v>
      </c>
      <c r="G177" s="254"/>
      <c r="H177" s="258">
        <v>2.6400000000000001</v>
      </c>
      <c r="I177" s="259"/>
      <c r="J177" s="254"/>
      <c r="K177" s="254"/>
      <c r="L177" s="260"/>
      <c r="M177" s="261"/>
      <c r="N177" s="262"/>
      <c r="O177" s="262"/>
      <c r="P177" s="262"/>
      <c r="Q177" s="262"/>
      <c r="R177" s="262"/>
      <c r="S177" s="262"/>
      <c r="T177" s="26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4" t="s">
        <v>166</v>
      </c>
      <c r="AU177" s="264" t="s">
        <v>82</v>
      </c>
      <c r="AV177" s="13" t="s">
        <v>84</v>
      </c>
      <c r="AW177" s="13" t="s">
        <v>30</v>
      </c>
      <c r="AX177" s="13" t="s">
        <v>75</v>
      </c>
      <c r="AY177" s="264" t="s">
        <v>158</v>
      </c>
    </row>
    <row r="178" s="13" customFormat="1">
      <c r="A178" s="13"/>
      <c r="B178" s="253"/>
      <c r="C178" s="254"/>
      <c r="D178" s="255" t="s">
        <v>166</v>
      </c>
      <c r="E178" s="256" t="s">
        <v>1</v>
      </c>
      <c r="F178" s="257" t="s">
        <v>700</v>
      </c>
      <c r="G178" s="254"/>
      <c r="H178" s="258">
        <v>9.5700000000000003</v>
      </c>
      <c r="I178" s="259"/>
      <c r="J178" s="254"/>
      <c r="K178" s="254"/>
      <c r="L178" s="260"/>
      <c r="M178" s="261"/>
      <c r="N178" s="262"/>
      <c r="O178" s="262"/>
      <c r="P178" s="262"/>
      <c r="Q178" s="262"/>
      <c r="R178" s="262"/>
      <c r="S178" s="262"/>
      <c r="T178" s="26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4" t="s">
        <v>166</v>
      </c>
      <c r="AU178" s="264" t="s">
        <v>82</v>
      </c>
      <c r="AV178" s="13" t="s">
        <v>84</v>
      </c>
      <c r="AW178" s="13" t="s">
        <v>30</v>
      </c>
      <c r="AX178" s="13" t="s">
        <v>75</v>
      </c>
      <c r="AY178" s="264" t="s">
        <v>158</v>
      </c>
    </row>
    <row r="179" s="13" customFormat="1">
      <c r="A179" s="13"/>
      <c r="B179" s="253"/>
      <c r="C179" s="254"/>
      <c r="D179" s="255" t="s">
        <v>166</v>
      </c>
      <c r="E179" s="256" t="s">
        <v>1</v>
      </c>
      <c r="F179" s="257" t="s">
        <v>701</v>
      </c>
      <c r="G179" s="254"/>
      <c r="H179" s="258">
        <v>1.972</v>
      </c>
      <c r="I179" s="259"/>
      <c r="J179" s="254"/>
      <c r="K179" s="254"/>
      <c r="L179" s="260"/>
      <c r="M179" s="261"/>
      <c r="N179" s="262"/>
      <c r="O179" s="262"/>
      <c r="P179" s="262"/>
      <c r="Q179" s="262"/>
      <c r="R179" s="262"/>
      <c r="S179" s="262"/>
      <c r="T179" s="26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4" t="s">
        <v>166</v>
      </c>
      <c r="AU179" s="264" t="s">
        <v>82</v>
      </c>
      <c r="AV179" s="13" t="s">
        <v>84</v>
      </c>
      <c r="AW179" s="13" t="s">
        <v>30</v>
      </c>
      <c r="AX179" s="13" t="s">
        <v>75</v>
      </c>
      <c r="AY179" s="264" t="s">
        <v>158</v>
      </c>
    </row>
    <row r="180" s="14" customFormat="1">
      <c r="A180" s="14"/>
      <c r="B180" s="276"/>
      <c r="C180" s="277"/>
      <c r="D180" s="255" t="s">
        <v>166</v>
      </c>
      <c r="E180" s="278" t="s">
        <v>1</v>
      </c>
      <c r="F180" s="279" t="s">
        <v>264</v>
      </c>
      <c r="G180" s="277"/>
      <c r="H180" s="280">
        <v>14.182</v>
      </c>
      <c r="I180" s="281"/>
      <c r="J180" s="277"/>
      <c r="K180" s="277"/>
      <c r="L180" s="282"/>
      <c r="M180" s="283"/>
      <c r="N180" s="284"/>
      <c r="O180" s="284"/>
      <c r="P180" s="284"/>
      <c r="Q180" s="284"/>
      <c r="R180" s="284"/>
      <c r="S180" s="284"/>
      <c r="T180" s="28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6" t="s">
        <v>166</v>
      </c>
      <c r="AU180" s="286" t="s">
        <v>82</v>
      </c>
      <c r="AV180" s="14" t="s">
        <v>164</v>
      </c>
      <c r="AW180" s="14" t="s">
        <v>30</v>
      </c>
      <c r="AX180" s="14" t="s">
        <v>82</v>
      </c>
      <c r="AY180" s="286" t="s">
        <v>158</v>
      </c>
    </row>
    <row r="181" s="2" customFormat="1" ht="33" customHeight="1">
      <c r="A181" s="39"/>
      <c r="B181" s="40"/>
      <c r="C181" s="240" t="s">
        <v>7</v>
      </c>
      <c r="D181" s="240" t="s">
        <v>160</v>
      </c>
      <c r="E181" s="241" t="s">
        <v>714</v>
      </c>
      <c r="F181" s="242" t="s">
        <v>715</v>
      </c>
      <c r="G181" s="243" t="s">
        <v>177</v>
      </c>
      <c r="H181" s="244">
        <v>2</v>
      </c>
      <c r="I181" s="245"/>
      <c r="J181" s="246">
        <f>ROUND(I181*H181,2)</f>
        <v>0</v>
      </c>
      <c r="K181" s="247"/>
      <c r="L181" s="42"/>
      <c r="M181" s="248" t="s">
        <v>1</v>
      </c>
      <c r="N181" s="249" t="s">
        <v>40</v>
      </c>
      <c r="O181" s="92"/>
      <c r="P181" s="250">
        <f>O181*H181</f>
        <v>0</v>
      </c>
      <c r="Q181" s="250">
        <v>0</v>
      </c>
      <c r="R181" s="250">
        <f>Q181*H181</f>
        <v>0</v>
      </c>
      <c r="S181" s="250">
        <v>0</v>
      </c>
      <c r="T181" s="25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2" t="s">
        <v>691</v>
      </c>
      <c r="AT181" s="252" t="s">
        <v>160</v>
      </c>
      <c r="AU181" s="252" t="s">
        <v>82</v>
      </c>
      <c r="AY181" s="16" t="s">
        <v>158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6" t="s">
        <v>82</v>
      </c>
      <c r="BK181" s="152">
        <f>ROUND(I181*H181,2)</f>
        <v>0</v>
      </c>
      <c r="BL181" s="16" t="s">
        <v>691</v>
      </c>
      <c r="BM181" s="252" t="s">
        <v>716</v>
      </c>
    </row>
    <row r="182" s="13" customFormat="1">
      <c r="A182" s="13"/>
      <c r="B182" s="253"/>
      <c r="C182" s="254"/>
      <c r="D182" s="255" t="s">
        <v>166</v>
      </c>
      <c r="E182" s="256" t="s">
        <v>1</v>
      </c>
      <c r="F182" s="257" t="s">
        <v>717</v>
      </c>
      <c r="G182" s="254"/>
      <c r="H182" s="258">
        <v>2</v>
      </c>
      <c r="I182" s="259"/>
      <c r="J182" s="254"/>
      <c r="K182" s="254"/>
      <c r="L182" s="260"/>
      <c r="M182" s="261"/>
      <c r="N182" s="262"/>
      <c r="O182" s="262"/>
      <c r="P182" s="262"/>
      <c r="Q182" s="262"/>
      <c r="R182" s="262"/>
      <c r="S182" s="262"/>
      <c r="T182" s="26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4" t="s">
        <v>166</v>
      </c>
      <c r="AU182" s="264" t="s">
        <v>82</v>
      </c>
      <c r="AV182" s="13" t="s">
        <v>84</v>
      </c>
      <c r="AW182" s="13" t="s">
        <v>30</v>
      </c>
      <c r="AX182" s="13" t="s">
        <v>82</v>
      </c>
      <c r="AY182" s="264" t="s">
        <v>158</v>
      </c>
    </row>
    <row r="183" s="2" customFormat="1" ht="24.15" customHeight="1">
      <c r="A183" s="39"/>
      <c r="B183" s="40"/>
      <c r="C183" s="240" t="s">
        <v>276</v>
      </c>
      <c r="D183" s="240" t="s">
        <v>160</v>
      </c>
      <c r="E183" s="241" t="s">
        <v>718</v>
      </c>
      <c r="F183" s="242" t="s">
        <v>719</v>
      </c>
      <c r="G183" s="243" t="s">
        <v>177</v>
      </c>
      <c r="H183" s="244">
        <v>2</v>
      </c>
      <c r="I183" s="245"/>
      <c r="J183" s="246">
        <f>ROUND(I183*H183,2)</f>
        <v>0</v>
      </c>
      <c r="K183" s="247"/>
      <c r="L183" s="42"/>
      <c r="M183" s="248" t="s">
        <v>1</v>
      </c>
      <c r="N183" s="249" t="s">
        <v>40</v>
      </c>
      <c r="O183" s="92"/>
      <c r="P183" s="250">
        <f>O183*H183</f>
        <v>0</v>
      </c>
      <c r="Q183" s="250">
        <v>0</v>
      </c>
      <c r="R183" s="250">
        <f>Q183*H183</f>
        <v>0</v>
      </c>
      <c r="S183" s="250">
        <v>0</v>
      </c>
      <c r="T183" s="25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2" t="s">
        <v>691</v>
      </c>
      <c r="AT183" s="252" t="s">
        <v>160</v>
      </c>
      <c r="AU183" s="252" t="s">
        <v>82</v>
      </c>
      <c r="AY183" s="16" t="s">
        <v>158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6" t="s">
        <v>82</v>
      </c>
      <c r="BK183" s="152">
        <f>ROUND(I183*H183,2)</f>
        <v>0</v>
      </c>
      <c r="BL183" s="16" t="s">
        <v>691</v>
      </c>
      <c r="BM183" s="252" t="s">
        <v>720</v>
      </c>
    </row>
    <row r="184" s="13" customFormat="1">
      <c r="A184" s="13"/>
      <c r="B184" s="253"/>
      <c r="C184" s="254"/>
      <c r="D184" s="255" t="s">
        <v>166</v>
      </c>
      <c r="E184" s="256" t="s">
        <v>1</v>
      </c>
      <c r="F184" s="257" t="s">
        <v>721</v>
      </c>
      <c r="G184" s="254"/>
      <c r="H184" s="258">
        <v>1</v>
      </c>
      <c r="I184" s="259"/>
      <c r="J184" s="254"/>
      <c r="K184" s="254"/>
      <c r="L184" s="260"/>
      <c r="M184" s="261"/>
      <c r="N184" s="262"/>
      <c r="O184" s="262"/>
      <c r="P184" s="262"/>
      <c r="Q184" s="262"/>
      <c r="R184" s="262"/>
      <c r="S184" s="262"/>
      <c r="T184" s="26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4" t="s">
        <v>166</v>
      </c>
      <c r="AU184" s="264" t="s">
        <v>82</v>
      </c>
      <c r="AV184" s="13" t="s">
        <v>84</v>
      </c>
      <c r="AW184" s="13" t="s">
        <v>30</v>
      </c>
      <c r="AX184" s="13" t="s">
        <v>75</v>
      </c>
      <c r="AY184" s="264" t="s">
        <v>158</v>
      </c>
    </row>
    <row r="185" s="13" customFormat="1">
      <c r="A185" s="13"/>
      <c r="B185" s="253"/>
      <c r="C185" s="254"/>
      <c r="D185" s="255" t="s">
        <v>166</v>
      </c>
      <c r="E185" s="256" t="s">
        <v>1</v>
      </c>
      <c r="F185" s="257" t="s">
        <v>722</v>
      </c>
      <c r="G185" s="254"/>
      <c r="H185" s="258">
        <v>1</v>
      </c>
      <c r="I185" s="259"/>
      <c r="J185" s="254"/>
      <c r="K185" s="254"/>
      <c r="L185" s="260"/>
      <c r="M185" s="261"/>
      <c r="N185" s="262"/>
      <c r="O185" s="262"/>
      <c r="P185" s="262"/>
      <c r="Q185" s="262"/>
      <c r="R185" s="262"/>
      <c r="S185" s="262"/>
      <c r="T185" s="26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4" t="s">
        <v>166</v>
      </c>
      <c r="AU185" s="264" t="s">
        <v>82</v>
      </c>
      <c r="AV185" s="13" t="s">
        <v>84</v>
      </c>
      <c r="AW185" s="13" t="s">
        <v>30</v>
      </c>
      <c r="AX185" s="13" t="s">
        <v>75</v>
      </c>
      <c r="AY185" s="264" t="s">
        <v>158</v>
      </c>
    </row>
    <row r="186" s="14" customFormat="1">
      <c r="A186" s="14"/>
      <c r="B186" s="276"/>
      <c r="C186" s="277"/>
      <c r="D186" s="255" t="s">
        <v>166</v>
      </c>
      <c r="E186" s="278" t="s">
        <v>1</v>
      </c>
      <c r="F186" s="279" t="s">
        <v>264</v>
      </c>
      <c r="G186" s="277"/>
      <c r="H186" s="280">
        <v>2</v>
      </c>
      <c r="I186" s="281"/>
      <c r="J186" s="277"/>
      <c r="K186" s="277"/>
      <c r="L186" s="282"/>
      <c r="M186" s="283"/>
      <c r="N186" s="284"/>
      <c r="O186" s="284"/>
      <c r="P186" s="284"/>
      <c r="Q186" s="284"/>
      <c r="R186" s="284"/>
      <c r="S186" s="284"/>
      <c r="T186" s="28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6" t="s">
        <v>166</v>
      </c>
      <c r="AU186" s="286" t="s">
        <v>82</v>
      </c>
      <c r="AV186" s="14" t="s">
        <v>164</v>
      </c>
      <c r="AW186" s="14" t="s">
        <v>30</v>
      </c>
      <c r="AX186" s="14" t="s">
        <v>82</v>
      </c>
      <c r="AY186" s="286" t="s">
        <v>158</v>
      </c>
    </row>
    <row r="187" s="2" customFormat="1" ht="21.75" customHeight="1">
      <c r="A187" s="39"/>
      <c r="B187" s="40"/>
      <c r="C187" s="240" t="s">
        <v>281</v>
      </c>
      <c r="D187" s="240" t="s">
        <v>160</v>
      </c>
      <c r="E187" s="241" t="s">
        <v>723</v>
      </c>
      <c r="F187" s="242" t="s">
        <v>724</v>
      </c>
      <c r="G187" s="243" t="s">
        <v>372</v>
      </c>
      <c r="H187" s="244">
        <v>41.600000000000001</v>
      </c>
      <c r="I187" s="245"/>
      <c r="J187" s="246">
        <f>ROUND(I187*H187,2)</f>
        <v>0</v>
      </c>
      <c r="K187" s="247"/>
      <c r="L187" s="42"/>
      <c r="M187" s="248" t="s">
        <v>1</v>
      </c>
      <c r="N187" s="249" t="s">
        <v>40</v>
      </c>
      <c r="O187" s="92"/>
      <c r="P187" s="250">
        <f>O187*H187</f>
        <v>0</v>
      </c>
      <c r="Q187" s="250">
        <v>0</v>
      </c>
      <c r="R187" s="250">
        <f>Q187*H187</f>
        <v>0</v>
      </c>
      <c r="S187" s="250">
        <v>0</v>
      </c>
      <c r="T187" s="25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2" t="s">
        <v>691</v>
      </c>
      <c r="AT187" s="252" t="s">
        <v>160</v>
      </c>
      <c r="AU187" s="252" t="s">
        <v>82</v>
      </c>
      <c r="AY187" s="16" t="s">
        <v>158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6" t="s">
        <v>82</v>
      </c>
      <c r="BK187" s="152">
        <f>ROUND(I187*H187,2)</f>
        <v>0</v>
      </c>
      <c r="BL187" s="16" t="s">
        <v>691</v>
      </c>
      <c r="BM187" s="252" t="s">
        <v>725</v>
      </c>
    </row>
    <row r="188" s="13" customFormat="1">
      <c r="A188" s="13"/>
      <c r="B188" s="253"/>
      <c r="C188" s="254"/>
      <c r="D188" s="255" t="s">
        <v>166</v>
      </c>
      <c r="E188" s="256" t="s">
        <v>1</v>
      </c>
      <c r="F188" s="257" t="s">
        <v>726</v>
      </c>
      <c r="G188" s="254"/>
      <c r="H188" s="258">
        <v>41.600000000000001</v>
      </c>
      <c r="I188" s="259"/>
      <c r="J188" s="254"/>
      <c r="K188" s="254"/>
      <c r="L188" s="260"/>
      <c r="M188" s="261"/>
      <c r="N188" s="262"/>
      <c r="O188" s="262"/>
      <c r="P188" s="262"/>
      <c r="Q188" s="262"/>
      <c r="R188" s="262"/>
      <c r="S188" s="262"/>
      <c r="T188" s="26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4" t="s">
        <v>166</v>
      </c>
      <c r="AU188" s="264" t="s">
        <v>82</v>
      </c>
      <c r="AV188" s="13" t="s">
        <v>84</v>
      </c>
      <c r="AW188" s="13" t="s">
        <v>30</v>
      </c>
      <c r="AX188" s="13" t="s">
        <v>82</v>
      </c>
      <c r="AY188" s="264" t="s">
        <v>158</v>
      </c>
    </row>
    <row r="189" s="2" customFormat="1" ht="21.75" customHeight="1">
      <c r="A189" s="39"/>
      <c r="B189" s="40"/>
      <c r="C189" s="240" t="s">
        <v>285</v>
      </c>
      <c r="D189" s="240" t="s">
        <v>160</v>
      </c>
      <c r="E189" s="241" t="s">
        <v>727</v>
      </c>
      <c r="F189" s="242" t="s">
        <v>728</v>
      </c>
      <c r="G189" s="243" t="s">
        <v>372</v>
      </c>
      <c r="H189" s="244">
        <v>2.6400000000000001</v>
      </c>
      <c r="I189" s="245"/>
      <c r="J189" s="246">
        <f>ROUND(I189*H189,2)</f>
        <v>0</v>
      </c>
      <c r="K189" s="247"/>
      <c r="L189" s="42"/>
      <c r="M189" s="248" t="s">
        <v>1</v>
      </c>
      <c r="N189" s="249" t="s">
        <v>40</v>
      </c>
      <c r="O189" s="92"/>
      <c r="P189" s="250">
        <f>O189*H189</f>
        <v>0</v>
      </c>
      <c r="Q189" s="250">
        <v>0</v>
      </c>
      <c r="R189" s="250">
        <f>Q189*H189</f>
        <v>0</v>
      </c>
      <c r="S189" s="250">
        <v>0</v>
      </c>
      <c r="T189" s="25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2" t="s">
        <v>691</v>
      </c>
      <c r="AT189" s="252" t="s">
        <v>160</v>
      </c>
      <c r="AU189" s="252" t="s">
        <v>82</v>
      </c>
      <c r="AY189" s="16" t="s">
        <v>158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6" t="s">
        <v>82</v>
      </c>
      <c r="BK189" s="152">
        <f>ROUND(I189*H189,2)</f>
        <v>0</v>
      </c>
      <c r="BL189" s="16" t="s">
        <v>691</v>
      </c>
      <c r="BM189" s="252" t="s">
        <v>729</v>
      </c>
    </row>
    <row r="190" s="13" customFormat="1">
      <c r="A190" s="13"/>
      <c r="B190" s="253"/>
      <c r="C190" s="254"/>
      <c r="D190" s="255" t="s">
        <v>166</v>
      </c>
      <c r="E190" s="256" t="s">
        <v>1</v>
      </c>
      <c r="F190" s="257" t="s">
        <v>705</v>
      </c>
      <c r="G190" s="254"/>
      <c r="H190" s="258">
        <v>2.6400000000000001</v>
      </c>
      <c r="I190" s="259"/>
      <c r="J190" s="254"/>
      <c r="K190" s="254"/>
      <c r="L190" s="260"/>
      <c r="M190" s="287"/>
      <c r="N190" s="288"/>
      <c r="O190" s="288"/>
      <c r="P190" s="288"/>
      <c r="Q190" s="288"/>
      <c r="R190" s="288"/>
      <c r="S190" s="288"/>
      <c r="T190" s="28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4" t="s">
        <v>166</v>
      </c>
      <c r="AU190" s="264" t="s">
        <v>82</v>
      </c>
      <c r="AV190" s="13" t="s">
        <v>84</v>
      </c>
      <c r="AW190" s="13" t="s">
        <v>30</v>
      </c>
      <c r="AX190" s="13" t="s">
        <v>82</v>
      </c>
      <c r="AY190" s="264" t="s">
        <v>158</v>
      </c>
    </row>
    <row r="191" s="2" customFormat="1" ht="6.96" customHeight="1">
      <c r="A191" s="39"/>
      <c r="B191" s="67"/>
      <c r="C191" s="68"/>
      <c r="D191" s="68"/>
      <c r="E191" s="68"/>
      <c r="F191" s="68"/>
      <c r="G191" s="68"/>
      <c r="H191" s="68"/>
      <c r="I191" s="68"/>
      <c r="J191" s="68"/>
      <c r="K191" s="68"/>
      <c r="L191" s="42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</row>
  </sheetData>
  <sheetProtection sheet="1" autoFilter="0" formatColumns="0" formatRows="0" objects="1" scenarios="1" spinCount="100000" saltValue="TKLQZEEwtGuyhAGBDFdGes05d4zEG4ns57FcZEVoCSGuGyPsxJf8FSjQEagtfy0sW2loi/lqhXlxVuhI1fa3LQ==" hashValue="pOxtKsZj2XvWKKGTDNs/GzYE0rJNE1hRK5O8rvEf3+REse4/+yPhZN8tn/omf1fUTH89Rn75fQrwZoDwlBp96A==" algorithmName="SHA-512" password="CC35"/>
  <autoFilter ref="C122:K19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hidden="1" s="1" customFormat="1" ht="6.96" customHeight="1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9"/>
      <c r="AT3" s="16" t="s">
        <v>84</v>
      </c>
    </row>
    <row r="4" hidden="1" s="1" customFormat="1" ht="24.96" customHeight="1">
      <c r="B4" s="19"/>
      <c r="D4" s="162" t="s">
        <v>109</v>
      </c>
      <c r="L4" s="19"/>
      <c r="M4" s="163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64" t="s">
        <v>16</v>
      </c>
      <c r="L6" s="19"/>
    </row>
    <row r="7" hidden="1" s="1" customFormat="1" ht="16.5" customHeight="1">
      <c r="B7" s="19"/>
      <c r="E7" s="165" t="str">
        <f>'Rekapitulace stavby'!K6</f>
        <v>Oprava mostu na trati 1561</v>
      </c>
      <c r="F7" s="164"/>
      <c r="G7" s="164"/>
      <c r="H7" s="164"/>
      <c r="L7" s="19"/>
    </row>
    <row r="8" hidden="1" s="1" customFormat="1" ht="12" customHeight="1">
      <c r="B8" s="19"/>
      <c r="D8" s="164" t="s">
        <v>118</v>
      </c>
      <c r="L8" s="19"/>
    </row>
    <row r="9" hidden="1" s="2" customFormat="1" ht="16.5" customHeight="1">
      <c r="A9" s="39"/>
      <c r="B9" s="42"/>
      <c r="C9" s="39"/>
      <c r="D9" s="39"/>
      <c r="E9" s="165" t="s">
        <v>121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4" t="s">
        <v>122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6" t="s">
        <v>730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4" t="s">
        <v>18</v>
      </c>
      <c r="E13" s="39"/>
      <c r="F13" s="142" t="s">
        <v>1</v>
      </c>
      <c r="G13" s="39"/>
      <c r="H13" s="39"/>
      <c r="I13" s="164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4" t="s">
        <v>20</v>
      </c>
      <c r="E14" s="39"/>
      <c r="F14" s="142" t="s">
        <v>21</v>
      </c>
      <c r="G14" s="39"/>
      <c r="H14" s="39"/>
      <c r="I14" s="164" t="s">
        <v>22</v>
      </c>
      <c r="J14" s="167" t="str">
        <f>'Rekapitulace stavby'!AN8</f>
        <v>12. 12. 2022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4" t="s">
        <v>24</v>
      </c>
      <c r="E16" s="39"/>
      <c r="F16" s="39"/>
      <c r="G16" s="39"/>
      <c r="H16" s="39"/>
      <c r="I16" s="164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64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4" t="s">
        <v>27</v>
      </c>
      <c r="E19" s="39"/>
      <c r="F19" s="39"/>
      <c r="G19" s="39"/>
      <c r="H19" s="39"/>
      <c r="I19" s="164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64" t="s">
        <v>26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4" t="s">
        <v>29</v>
      </c>
      <c r="E22" s="39"/>
      <c r="F22" s="39"/>
      <c r="G22" s="39"/>
      <c r="H22" s="39"/>
      <c r="I22" s="164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64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4" t="s">
        <v>31</v>
      </c>
      <c r="E25" s="39"/>
      <c r="F25" s="39"/>
      <c r="G25" s="39"/>
      <c r="H25" s="39"/>
      <c r="I25" s="164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64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4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68"/>
      <c r="B29" s="169"/>
      <c r="C29" s="168"/>
      <c r="D29" s="168"/>
      <c r="E29" s="170" t="s">
        <v>1</v>
      </c>
      <c r="F29" s="170"/>
      <c r="G29" s="170"/>
      <c r="H29" s="170"/>
      <c r="I29" s="168"/>
      <c r="J29" s="168"/>
      <c r="K29" s="168"/>
      <c r="L29" s="171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2"/>
      <c r="E31" s="172"/>
      <c r="F31" s="172"/>
      <c r="G31" s="172"/>
      <c r="H31" s="172"/>
      <c r="I31" s="172"/>
      <c r="J31" s="172"/>
      <c r="K31" s="17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3" t="s">
        <v>35</v>
      </c>
      <c r="E32" s="39"/>
      <c r="F32" s="39"/>
      <c r="G32" s="39"/>
      <c r="H32" s="39"/>
      <c r="I32" s="39"/>
      <c r="J32" s="174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2"/>
      <c r="E33" s="172"/>
      <c r="F33" s="172"/>
      <c r="G33" s="172"/>
      <c r="H33" s="172"/>
      <c r="I33" s="172"/>
      <c r="J33" s="172"/>
      <c r="K33" s="172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75" t="s">
        <v>37</v>
      </c>
      <c r="G34" s="39"/>
      <c r="H34" s="39"/>
      <c r="I34" s="175" t="s">
        <v>36</v>
      </c>
      <c r="J34" s="17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76" t="s">
        <v>39</v>
      </c>
      <c r="E35" s="164" t="s">
        <v>40</v>
      </c>
      <c r="F35" s="177">
        <f>ROUND((SUM(BE129:BE171)),  2)</f>
        <v>0</v>
      </c>
      <c r="G35" s="39"/>
      <c r="H35" s="39"/>
      <c r="I35" s="178">
        <v>0.20999999999999999</v>
      </c>
      <c r="J35" s="177">
        <f>ROUND(((SUM(BE129:BE171))*I35),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4" t="s">
        <v>41</v>
      </c>
      <c r="F36" s="177">
        <f>ROUND((SUM(BF129:BF171)),  2)</f>
        <v>0</v>
      </c>
      <c r="G36" s="39"/>
      <c r="H36" s="39"/>
      <c r="I36" s="178">
        <v>0.14999999999999999</v>
      </c>
      <c r="J36" s="177">
        <f>ROUND(((SUM(BF129:BF171))*I36),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4" t="s">
        <v>42</v>
      </c>
      <c r="F37" s="177">
        <f>ROUND((SUM(BG129:BG171)),  2)</f>
        <v>0</v>
      </c>
      <c r="G37" s="39"/>
      <c r="H37" s="39"/>
      <c r="I37" s="178">
        <v>0.20999999999999999</v>
      </c>
      <c r="J37" s="17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4" t="s">
        <v>43</v>
      </c>
      <c r="F38" s="177">
        <f>ROUND((SUM(BH129:BH171)),  2)</f>
        <v>0</v>
      </c>
      <c r="G38" s="39"/>
      <c r="H38" s="39"/>
      <c r="I38" s="178">
        <v>0.14999999999999999</v>
      </c>
      <c r="J38" s="17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4" t="s">
        <v>44</v>
      </c>
      <c r="F39" s="177">
        <f>ROUND((SUM(BI129:BI171)),  2)</f>
        <v>0</v>
      </c>
      <c r="G39" s="39"/>
      <c r="H39" s="39"/>
      <c r="I39" s="178">
        <v>0</v>
      </c>
      <c r="J39" s="17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79"/>
      <c r="D41" s="180" t="s">
        <v>45</v>
      </c>
      <c r="E41" s="181"/>
      <c r="F41" s="181"/>
      <c r="G41" s="182" t="s">
        <v>46</v>
      </c>
      <c r="H41" s="183" t="s">
        <v>47</v>
      </c>
      <c r="I41" s="181"/>
      <c r="J41" s="184">
        <f>SUM(J32:J39)</f>
        <v>0</v>
      </c>
      <c r="K41" s="18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4"/>
      <c r="D50" s="186" t="s">
        <v>48</v>
      </c>
      <c r="E50" s="187"/>
      <c r="F50" s="187"/>
      <c r="G50" s="186" t="s">
        <v>49</v>
      </c>
      <c r="H50" s="187"/>
      <c r="I50" s="187"/>
      <c r="J50" s="187"/>
      <c r="K50" s="187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88" t="s">
        <v>50</v>
      </c>
      <c r="E61" s="189"/>
      <c r="F61" s="190" t="s">
        <v>51</v>
      </c>
      <c r="G61" s="188" t="s">
        <v>50</v>
      </c>
      <c r="H61" s="189"/>
      <c r="I61" s="189"/>
      <c r="J61" s="191" t="s">
        <v>51</v>
      </c>
      <c r="K61" s="18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86" t="s">
        <v>52</v>
      </c>
      <c r="E65" s="192"/>
      <c r="F65" s="192"/>
      <c r="G65" s="186" t="s">
        <v>53</v>
      </c>
      <c r="H65" s="192"/>
      <c r="I65" s="192"/>
      <c r="J65" s="192"/>
      <c r="K65" s="19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88" t="s">
        <v>50</v>
      </c>
      <c r="E76" s="189"/>
      <c r="F76" s="190" t="s">
        <v>51</v>
      </c>
      <c r="G76" s="188" t="s">
        <v>50</v>
      </c>
      <c r="H76" s="189"/>
      <c r="I76" s="189"/>
      <c r="J76" s="191" t="s">
        <v>51</v>
      </c>
      <c r="K76" s="18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93"/>
      <c r="C77" s="194"/>
      <c r="D77" s="194"/>
      <c r="E77" s="194"/>
      <c r="F77" s="194"/>
      <c r="G77" s="194"/>
      <c r="H77" s="194"/>
      <c r="I77" s="194"/>
      <c r="J77" s="194"/>
      <c r="K77" s="19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6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Oprava mostu na trati 1561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0"/>
      <c r="C86" s="31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9"/>
      <c r="B87" s="40"/>
      <c r="C87" s="41"/>
      <c r="D87" s="41"/>
      <c r="E87" s="197" t="s">
        <v>121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1" t="s">
        <v>122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2022/12/1.3/SO 01 - Vedlejší rozpočtové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1" t="s">
        <v>20</v>
      </c>
      <c r="D91" s="41"/>
      <c r="E91" s="41"/>
      <c r="F91" s="26" t="str">
        <f>F14</f>
        <v xml:space="preserve"> </v>
      </c>
      <c r="G91" s="41"/>
      <c r="H91" s="41"/>
      <c r="I91" s="31" t="s">
        <v>22</v>
      </c>
      <c r="J91" s="80" t="str">
        <f>IF(J14="","",J14)</f>
        <v>12. 12. 2022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1" t="s">
        <v>24</v>
      </c>
      <c r="D93" s="41"/>
      <c r="E93" s="41"/>
      <c r="F93" s="26" t="str">
        <f>E17</f>
        <v xml:space="preserve"> </v>
      </c>
      <c r="G93" s="41"/>
      <c r="H93" s="41"/>
      <c r="I93" s="31" t="s">
        <v>29</v>
      </c>
      <c r="J93" s="35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1" t="s">
        <v>27</v>
      </c>
      <c r="D94" s="41"/>
      <c r="E94" s="41"/>
      <c r="F94" s="26" t="str">
        <f>IF(E20="","",E20)</f>
        <v>Vyplň údaj</v>
      </c>
      <c r="G94" s="41"/>
      <c r="H94" s="41"/>
      <c r="I94" s="31" t="s">
        <v>31</v>
      </c>
      <c r="J94" s="35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125</v>
      </c>
      <c r="D96" s="157"/>
      <c r="E96" s="157"/>
      <c r="F96" s="157"/>
      <c r="G96" s="157"/>
      <c r="H96" s="157"/>
      <c r="I96" s="157"/>
      <c r="J96" s="199" t="s">
        <v>126</v>
      </c>
      <c r="K96" s="15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0" t="s">
        <v>127</v>
      </c>
      <c r="D98" s="41"/>
      <c r="E98" s="41"/>
      <c r="F98" s="41"/>
      <c r="G98" s="41"/>
      <c r="H98" s="41"/>
      <c r="I98" s="41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128</v>
      </c>
    </row>
    <row r="99" s="9" customFormat="1" ht="24.96" customHeight="1">
      <c r="A99" s="9"/>
      <c r="B99" s="201"/>
      <c r="C99" s="202"/>
      <c r="D99" s="203" t="s">
        <v>129</v>
      </c>
      <c r="E99" s="204"/>
      <c r="F99" s="204"/>
      <c r="G99" s="204"/>
      <c r="H99" s="204"/>
      <c r="I99" s="204"/>
      <c r="J99" s="205">
        <f>J130</f>
        <v>0</v>
      </c>
      <c r="K99" s="202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4"/>
      <c r="D100" s="208" t="s">
        <v>130</v>
      </c>
      <c r="E100" s="209"/>
      <c r="F100" s="209"/>
      <c r="G100" s="209"/>
      <c r="H100" s="209"/>
      <c r="I100" s="209"/>
      <c r="J100" s="210">
        <f>J131</f>
        <v>0</v>
      </c>
      <c r="K100" s="134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4"/>
      <c r="D101" s="208" t="s">
        <v>131</v>
      </c>
      <c r="E101" s="209"/>
      <c r="F101" s="209"/>
      <c r="G101" s="209"/>
      <c r="H101" s="209"/>
      <c r="I101" s="209"/>
      <c r="J101" s="210">
        <f>J142</f>
        <v>0</v>
      </c>
      <c r="K101" s="134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4"/>
      <c r="D102" s="208" t="s">
        <v>136</v>
      </c>
      <c r="E102" s="209"/>
      <c r="F102" s="209"/>
      <c r="G102" s="209"/>
      <c r="H102" s="209"/>
      <c r="I102" s="209"/>
      <c r="J102" s="210">
        <f>J145</f>
        <v>0</v>
      </c>
      <c r="K102" s="134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4"/>
      <c r="D103" s="208" t="s">
        <v>137</v>
      </c>
      <c r="E103" s="209"/>
      <c r="F103" s="209"/>
      <c r="G103" s="209"/>
      <c r="H103" s="209"/>
      <c r="I103" s="209"/>
      <c r="J103" s="210">
        <f>J148</f>
        <v>0</v>
      </c>
      <c r="K103" s="134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1"/>
      <c r="C104" s="202"/>
      <c r="D104" s="203" t="s">
        <v>731</v>
      </c>
      <c r="E104" s="204"/>
      <c r="F104" s="204"/>
      <c r="G104" s="204"/>
      <c r="H104" s="204"/>
      <c r="I104" s="204"/>
      <c r="J104" s="205">
        <f>J151</f>
        <v>0</v>
      </c>
      <c r="K104" s="202"/>
      <c r="L104" s="20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7"/>
      <c r="C105" s="134"/>
      <c r="D105" s="208" t="s">
        <v>732</v>
      </c>
      <c r="E105" s="209"/>
      <c r="F105" s="209"/>
      <c r="G105" s="209"/>
      <c r="H105" s="209"/>
      <c r="I105" s="209"/>
      <c r="J105" s="210">
        <f>J152</f>
        <v>0</v>
      </c>
      <c r="K105" s="134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7"/>
      <c r="C106" s="134"/>
      <c r="D106" s="208" t="s">
        <v>733</v>
      </c>
      <c r="E106" s="209"/>
      <c r="F106" s="209"/>
      <c r="G106" s="209"/>
      <c r="H106" s="209"/>
      <c r="I106" s="209"/>
      <c r="J106" s="210">
        <f>J161</f>
        <v>0</v>
      </c>
      <c r="K106" s="134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7"/>
      <c r="C107" s="134"/>
      <c r="D107" s="208" t="s">
        <v>734</v>
      </c>
      <c r="E107" s="209"/>
      <c r="F107" s="209"/>
      <c r="G107" s="209"/>
      <c r="H107" s="209"/>
      <c r="I107" s="209"/>
      <c r="J107" s="210">
        <f>J169</f>
        <v>0</v>
      </c>
      <c r="K107" s="134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2" t="s">
        <v>143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1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97" t="str">
        <f>E7</f>
        <v>Oprava mostu na trati 1561</v>
      </c>
      <c r="F117" s="31"/>
      <c r="G117" s="31"/>
      <c r="H117" s="3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0"/>
      <c r="C118" s="31" t="s">
        <v>118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9"/>
      <c r="B119" s="40"/>
      <c r="C119" s="41"/>
      <c r="D119" s="41"/>
      <c r="E119" s="197" t="s">
        <v>121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1" t="s">
        <v>122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E11</f>
        <v>2022/12/1.3/SO 01 - Vedlejší rozpočtové náklady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1" t="s">
        <v>20</v>
      </c>
      <c r="D123" s="41"/>
      <c r="E123" s="41"/>
      <c r="F123" s="26" t="str">
        <f>F14</f>
        <v xml:space="preserve"> </v>
      </c>
      <c r="G123" s="41"/>
      <c r="H123" s="41"/>
      <c r="I123" s="31" t="s">
        <v>22</v>
      </c>
      <c r="J123" s="80" t="str">
        <f>IF(J14="","",J14)</f>
        <v>12. 12. 2022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1" t="s">
        <v>24</v>
      </c>
      <c r="D125" s="41"/>
      <c r="E125" s="41"/>
      <c r="F125" s="26" t="str">
        <f>E17</f>
        <v xml:space="preserve"> </v>
      </c>
      <c r="G125" s="41"/>
      <c r="H125" s="41"/>
      <c r="I125" s="31" t="s">
        <v>29</v>
      </c>
      <c r="J125" s="35" t="str">
        <f>E23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1" t="s">
        <v>27</v>
      </c>
      <c r="D126" s="41"/>
      <c r="E126" s="41"/>
      <c r="F126" s="26" t="str">
        <f>IF(E20="","",E20)</f>
        <v>Vyplň údaj</v>
      </c>
      <c r="G126" s="41"/>
      <c r="H126" s="41"/>
      <c r="I126" s="31" t="s">
        <v>31</v>
      </c>
      <c r="J126" s="35" t="str">
        <f>E26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12"/>
      <c r="B128" s="213"/>
      <c r="C128" s="214" t="s">
        <v>144</v>
      </c>
      <c r="D128" s="215" t="s">
        <v>60</v>
      </c>
      <c r="E128" s="215" t="s">
        <v>56</v>
      </c>
      <c r="F128" s="215" t="s">
        <v>57</v>
      </c>
      <c r="G128" s="215" t="s">
        <v>145</v>
      </c>
      <c r="H128" s="215" t="s">
        <v>146</v>
      </c>
      <c r="I128" s="215" t="s">
        <v>147</v>
      </c>
      <c r="J128" s="216" t="s">
        <v>126</v>
      </c>
      <c r="K128" s="217" t="s">
        <v>148</v>
      </c>
      <c r="L128" s="218"/>
      <c r="M128" s="101" t="s">
        <v>1</v>
      </c>
      <c r="N128" s="102" t="s">
        <v>39</v>
      </c>
      <c r="O128" s="102" t="s">
        <v>149</v>
      </c>
      <c r="P128" s="102" t="s">
        <v>150</v>
      </c>
      <c r="Q128" s="102" t="s">
        <v>151</v>
      </c>
      <c r="R128" s="102" t="s">
        <v>152</v>
      </c>
      <c r="S128" s="102" t="s">
        <v>153</v>
      </c>
      <c r="T128" s="103" t="s">
        <v>154</v>
      </c>
      <c r="U128" s="21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/>
    </row>
    <row r="129" s="2" customFormat="1" ht="22.8" customHeight="1">
      <c r="A129" s="39"/>
      <c r="B129" s="40"/>
      <c r="C129" s="108" t="s">
        <v>155</v>
      </c>
      <c r="D129" s="41"/>
      <c r="E129" s="41"/>
      <c r="F129" s="41"/>
      <c r="G129" s="41"/>
      <c r="H129" s="41"/>
      <c r="I129" s="41"/>
      <c r="J129" s="219">
        <f>BK129</f>
        <v>0</v>
      </c>
      <c r="K129" s="41"/>
      <c r="L129" s="42"/>
      <c r="M129" s="104"/>
      <c r="N129" s="220"/>
      <c r="O129" s="105"/>
      <c r="P129" s="221">
        <f>P130+P151</f>
        <v>0</v>
      </c>
      <c r="Q129" s="105"/>
      <c r="R129" s="221">
        <f>R130+R151</f>
        <v>534.30894999999998</v>
      </c>
      <c r="S129" s="105"/>
      <c r="T129" s="222">
        <f>T130+T151</f>
        <v>423.33999999999998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6" t="s">
        <v>74</v>
      </c>
      <c r="AU129" s="16" t="s">
        <v>128</v>
      </c>
      <c r="BK129" s="223">
        <f>BK130+BK151</f>
        <v>0</v>
      </c>
    </row>
    <row r="130" s="12" customFormat="1" ht="25.92" customHeight="1">
      <c r="A130" s="12"/>
      <c r="B130" s="224"/>
      <c r="C130" s="225"/>
      <c r="D130" s="226" t="s">
        <v>74</v>
      </c>
      <c r="E130" s="227" t="s">
        <v>156</v>
      </c>
      <c r="F130" s="227" t="s">
        <v>157</v>
      </c>
      <c r="G130" s="225"/>
      <c r="H130" s="225"/>
      <c r="I130" s="228"/>
      <c r="J130" s="229">
        <f>BK130</f>
        <v>0</v>
      </c>
      <c r="K130" s="225"/>
      <c r="L130" s="230"/>
      <c r="M130" s="231"/>
      <c r="N130" s="232"/>
      <c r="O130" s="232"/>
      <c r="P130" s="233">
        <f>P131+P142+P145+P148</f>
        <v>0</v>
      </c>
      <c r="Q130" s="232"/>
      <c r="R130" s="233">
        <f>R131+R142+R145+R148</f>
        <v>534.30894999999998</v>
      </c>
      <c r="S130" s="232"/>
      <c r="T130" s="234">
        <f>T131+T142+T145+T148</f>
        <v>423.33999999999998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5" t="s">
        <v>82</v>
      </c>
      <c r="AT130" s="236" t="s">
        <v>74</v>
      </c>
      <c r="AU130" s="236" t="s">
        <v>75</v>
      </c>
      <c r="AY130" s="235" t="s">
        <v>158</v>
      </c>
      <c r="BK130" s="237">
        <f>BK131+BK142+BK145+BK148</f>
        <v>0</v>
      </c>
    </row>
    <row r="131" s="12" customFormat="1" ht="22.8" customHeight="1">
      <c r="A131" s="12"/>
      <c r="B131" s="224"/>
      <c r="C131" s="225"/>
      <c r="D131" s="226" t="s">
        <v>74</v>
      </c>
      <c r="E131" s="238" t="s">
        <v>82</v>
      </c>
      <c r="F131" s="238" t="s">
        <v>159</v>
      </c>
      <c r="G131" s="225"/>
      <c r="H131" s="225"/>
      <c r="I131" s="228"/>
      <c r="J131" s="239">
        <f>BK131</f>
        <v>0</v>
      </c>
      <c r="K131" s="225"/>
      <c r="L131" s="230"/>
      <c r="M131" s="231"/>
      <c r="N131" s="232"/>
      <c r="O131" s="232"/>
      <c r="P131" s="233">
        <f>SUM(P132:P141)</f>
        <v>0</v>
      </c>
      <c r="Q131" s="232"/>
      <c r="R131" s="233">
        <f>SUM(R132:R141)</f>
        <v>0.90795000000000003</v>
      </c>
      <c r="S131" s="232"/>
      <c r="T131" s="234">
        <f>SUM(T132:T141)</f>
        <v>423.33999999999998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5" t="s">
        <v>82</v>
      </c>
      <c r="AT131" s="236" t="s">
        <v>74</v>
      </c>
      <c r="AU131" s="236" t="s">
        <v>82</v>
      </c>
      <c r="AY131" s="235" t="s">
        <v>158</v>
      </c>
      <c r="BK131" s="237">
        <f>SUM(BK132:BK141)</f>
        <v>0</v>
      </c>
    </row>
    <row r="132" s="2" customFormat="1" ht="16.5" customHeight="1">
      <c r="A132" s="39"/>
      <c r="B132" s="40"/>
      <c r="C132" s="240" t="s">
        <v>82</v>
      </c>
      <c r="D132" s="240" t="s">
        <v>160</v>
      </c>
      <c r="E132" s="241" t="s">
        <v>180</v>
      </c>
      <c r="F132" s="242" t="s">
        <v>181</v>
      </c>
      <c r="G132" s="243" t="s">
        <v>163</v>
      </c>
      <c r="H132" s="244">
        <v>180</v>
      </c>
      <c r="I132" s="245"/>
      <c r="J132" s="246">
        <f>ROUND(I132*H132,2)</f>
        <v>0</v>
      </c>
      <c r="K132" s="247"/>
      <c r="L132" s="42"/>
      <c r="M132" s="248" t="s">
        <v>1</v>
      </c>
      <c r="N132" s="249" t="s">
        <v>40</v>
      </c>
      <c r="O132" s="92"/>
      <c r="P132" s="250">
        <f>O132*H132</f>
        <v>0</v>
      </c>
      <c r="Q132" s="250">
        <v>0</v>
      </c>
      <c r="R132" s="250">
        <f>Q132*H132</f>
        <v>0</v>
      </c>
      <c r="S132" s="250">
        <v>0.35499999999999998</v>
      </c>
      <c r="T132" s="251">
        <f>S132*H132</f>
        <v>63.899999999999999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2" t="s">
        <v>164</v>
      </c>
      <c r="AT132" s="252" t="s">
        <v>160</v>
      </c>
      <c r="AU132" s="252" t="s">
        <v>84</v>
      </c>
      <c r="AY132" s="16" t="s">
        <v>158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6" t="s">
        <v>82</v>
      </c>
      <c r="BK132" s="152">
        <f>ROUND(I132*H132,2)</f>
        <v>0</v>
      </c>
      <c r="BL132" s="16" t="s">
        <v>164</v>
      </c>
      <c r="BM132" s="252" t="s">
        <v>735</v>
      </c>
    </row>
    <row r="133" s="2" customFormat="1" ht="24.15" customHeight="1">
      <c r="A133" s="39"/>
      <c r="B133" s="40"/>
      <c r="C133" s="240" t="s">
        <v>84</v>
      </c>
      <c r="D133" s="240" t="s">
        <v>160</v>
      </c>
      <c r="E133" s="241" t="s">
        <v>184</v>
      </c>
      <c r="F133" s="242" t="s">
        <v>185</v>
      </c>
      <c r="G133" s="243" t="s">
        <v>186</v>
      </c>
      <c r="H133" s="244">
        <v>276</v>
      </c>
      <c r="I133" s="245"/>
      <c r="J133" s="246">
        <f>ROUND(I133*H133,2)</f>
        <v>0</v>
      </c>
      <c r="K133" s="247"/>
      <c r="L133" s="42"/>
      <c r="M133" s="248" t="s">
        <v>1</v>
      </c>
      <c r="N133" s="249" t="s">
        <v>40</v>
      </c>
      <c r="O133" s="92"/>
      <c r="P133" s="250">
        <f>O133*H133</f>
        <v>0</v>
      </c>
      <c r="Q133" s="250">
        <v>0</v>
      </c>
      <c r="R133" s="250">
        <f>Q133*H133</f>
        <v>0</v>
      </c>
      <c r="S133" s="250">
        <v>1.3</v>
      </c>
      <c r="T133" s="251">
        <f>S133*H133</f>
        <v>358.80000000000001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2" t="s">
        <v>164</v>
      </c>
      <c r="AT133" s="252" t="s">
        <v>160</v>
      </c>
      <c r="AU133" s="252" t="s">
        <v>84</v>
      </c>
      <c r="AY133" s="16" t="s">
        <v>158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82</v>
      </c>
      <c r="BK133" s="152">
        <f>ROUND(I133*H133,2)</f>
        <v>0</v>
      </c>
      <c r="BL133" s="16" t="s">
        <v>164</v>
      </c>
      <c r="BM133" s="252" t="s">
        <v>736</v>
      </c>
    </row>
    <row r="134" s="2" customFormat="1" ht="16.5" customHeight="1">
      <c r="A134" s="39"/>
      <c r="B134" s="40"/>
      <c r="C134" s="240" t="s">
        <v>171</v>
      </c>
      <c r="D134" s="240" t="s">
        <v>160</v>
      </c>
      <c r="E134" s="241" t="s">
        <v>737</v>
      </c>
      <c r="F134" s="242" t="s">
        <v>738</v>
      </c>
      <c r="G134" s="243" t="s">
        <v>163</v>
      </c>
      <c r="H134" s="244">
        <v>800</v>
      </c>
      <c r="I134" s="245"/>
      <c r="J134" s="246">
        <f>ROUND(I134*H134,2)</f>
        <v>0</v>
      </c>
      <c r="K134" s="247"/>
      <c r="L134" s="42"/>
      <c r="M134" s="248" t="s">
        <v>1</v>
      </c>
      <c r="N134" s="249" t="s">
        <v>40</v>
      </c>
      <c r="O134" s="92"/>
      <c r="P134" s="250">
        <f>O134*H134</f>
        <v>0</v>
      </c>
      <c r="Q134" s="250">
        <v>0</v>
      </c>
      <c r="R134" s="250">
        <f>Q134*H134</f>
        <v>0</v>
      </c>
      <c r="S134" s="250">
        <v>0.00080000000000000004</v>
      </c>
      <c r="T134" s="251">
        <f>S134*H134</f>
        <v>0.64000000000000001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2" t="s">
        <v>164</v>
      </c>
      <c r="AT134" s="252" t="s">
        <v>160</v>
      </c>
      <c r="AU134" s="252" t="s">
        <v>84</v>
      </c>
      <c r="AY134" s="16" t="s">
        <v>158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82</v>
      </c>
      <c r="BK134" s="152">
        <f>ROUND(I134*H134,2)</f>
        <v>0</v>
      </c>
      <c r="BL134" s="16" t="s">
        <v>164</v>
      </c>
      <c r="BM134" s="252" t="s">
        <v>739</v>
      </c>
    </row>
    <row r="135" s="2" customFormat="1" ht="24.15" customHeight="1">
      <c r="A135" s="39"/>
      <c r="B135" s="40"/>
      <c r="C135" s="240" t="s">
        <v>164</v>
      </c>
      <c r="D135" s="240" t="s">
        <v>160</v>
      </c>
      <c r="E135" s="241" t="s">
        <v>740</v>
      </c>
      <c r="F135" s="242" t="s">
        <v>741</v>
      </c>
      <c r="G135" s="243" t="s">
        <v>192</v>
      </c>
      <c r="H135" s="244">
        <v>15</v>
      </c>
      <c r="I135" s="245"/>
      <c r="J135" s="246">
        <f>ROUND(I135*H135,2)</f>
        <v>0</v>
      </c>
      <c r="K135" s="247"/>
      <c r="L135" s="42"/>
      <c r="M135" s="248" t="s">
        <v>1</v>
      </c>
      <c r="N135" s="249" t="s">
        <v>40</v>
      </c>
      <c r="O135" s="92"/>
      <c r="P135" s="250">
        <f>O135*H135</f>
        <v>0</v>
      </c>
      <c r="Q135" s="250">
        <v>0.06053</v>
      </c>
      <c r="R135" s="250">
        <f>Q135*H135</f>
        <v>0.90795000000000003</v>
      </c>
      <c r="S135" s="250">
        <v>0</v>
      </c>
      <c r="T135" s="25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2" t="s">
        <v>164</v>
      </c>
      <c r="AT135" s="252" t="s">
        <v>160</v>
      </c>
      <c r="AU135" s="252" t="s">
        <v>84</v>
      </c>
      <c r="AY135" s="16" t="s">
        <v>158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82</v>
      </c>
      <c r="BK135" s="152">
        <f>ROUND(I135*H135,2)</f>
        <v>0</v>
      </c>
      <c r="BL135" s="16" t="s">
        <v>164</v>
      </c>
      <c r="BM135" s="252" t="s">
        <v>742</v>
      </c>
    </row>
    <row r="136" s="13" customFormat="1">
      <c r="A136" s="13"/>
      <c r="B136" s="253"/>
      <c r="C136" s="254"/>
      <c r="D136" s="255" t="s">
        <v>166</v>
      </c>
      <c r="E136" s="256" t="s">
        <v>1</v>
      </c>
      <c r="F136" s="257" t="s">
        <v>743</v>
      </c>
      <c r="G136" s="254"/>
      <c r="H136" s="258">
        <v>15</v>
      </c>
      <c r="I136" s="259"/>
      <c r="J136" s="254"/>
      <c r="K136" s="254"/>
      <c r="L136" s="260"/>
      <c r="M136" s="261"/>
      <c r="N136" s="262"/>
      <c r="O136" s="262"/>
      <c r="P136" s="262"/>
      <c r="Q136" s="262"/>
      <c r="R136" s="262"/>
      <c r="S136" s="262"/>
      <c r="T136" s="26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4" t="s">
        <v>166</v>
      </c>
      <c r="AU136" s="264" t="s">
        <v>84</v>
      </c>
      <c r="AV136" s="13" t="s">
        <v>84</v>
      </c>
      <c r="AW136" s="13" t="s">
        <v>30</v>
      </c>
      <c r="AX136" s="13" t="s">
        <v>82</v>
      </c>
      <c r="AY136" s="264" t="s">
        <v>158</v>
      </c>
    </row>
    <row r="137" s="2" customFormat="1" ht="37.8" customHeight="1">
      <c r="A137" s="39"/>
      <c r="B137" s="40"/>
      <c r="C137" s="240" t="s">
        <v>179</v>
      </c>
      <c r="D137" s="240" t="s">
        <v>160</v>
      </c>
      <c r="E137" s="241" t="s">
        <v>209</v>
      </c>
      <c r="F137" s="242" t="s">
        <v>744</v>
      </c>
      <c r="G137" s="243" t="s">
        <v>186</v>
      </c>
      <c r="H137" s="244">
        <v>276</v>
      </c>
      <c r="I137" s="245"/>
      <c r="J137" s="246">
        <f>ROUND(I137*H137,2)</f>
        <v>0</v>
      </c>
      <c r="K137" s="247"/>
      <c r="L137" s="42"/>
      <c r="M137" s="248" t="s">
        <v>1</v>
      </c>
      <c r="N137" s="249" t="s">
        <v>40</v>
      </c>
      <c r="O137" s="92"/>
      <c r="P137" s="250">
        <f>O137*H137</f>
        <v>0</v>
      </c>
      <c r="Q137" s="250">
        <v>0</v>
      </c>
      <c r="R137" s="250">
        <f>Q137*H137</f>
        <v>0</v>
      </c>
      <c r="S137" s="250">
        <v>0</v>
      </c>
      <c r="T137" s="25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2" t="s">
        <v>164</v>
      </c>
      <c r="AT137" s="252" t="s">
        <v>160</v>
      </c>
      <c r="AU137" s="252" t="s">
        <v>84</v>
      </c>
      <c r="AY137" s="16" t="s">
        <v>158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6" t="s">
        <v>82</v>
      </c>
      <c r="BK137" s="152">
        <f>ROUND(I137*H137,2)</f>
        <v>0</v>
      </c>
      <c r="BL137" s="16" t="s">
        <v>164</v>
      </c>
      <c r="BM137" s="252" t="s">
        <v>745</v>
      </c>
    </row>
    <row r="138" s="13" customFormat="1">
      <c r="A138" s="13"/>
      <c r="B138" s="253"/>
      <c r="C138" s="254"/>
      <c r="D138" s="255" t="s">
        <v>166</v>
      </c>
      <c r="E138" s="256" t="s">
        <v>1</v>
      </c>
      <c r="F138" s="257" t="s">
        <v>746</v>
      </c>
      <c r="G138" s="254"/>
      <c r="H138" s="258">
        <v>276</v>
      </c>
      <c r="I138" s="259"/>
      <c r="J138" s="254"/>
      <c r="K138" s="254"/>
      <c r="L138" s="260"/>
      <c r="M138" s="261"/>
      <c r="N138" s="262"/>
      <c r="O138" s="262"/>
      <c r="P138" s="262"/>
      <c r="Q138" s="262"/>
      <c r="R138" s="262"/>
      <c r="S138" s="262"/>
      <c r="T138" s="26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4" t="s">
        <v>166</v>
      </c>
      <c r="AU138" s="264" t="s">
        <v>84</v>
      </c>
      <c r="AV138" s="13" t="s">
        <v>84</v>
      </c>
      <c r="AW138" s="13" t="s">
        <v>30</v>
      </c>
      <c r="AX138" s="13" t="s">
        <v>82</v>
      </c>
      <c r="AY138" s="264" t="s">
        <v>158</v>
      </c>
    </row>
    <row r="139" s="2" customFormat="1" ht="37.8" customHeight="1">
      <c r="A139" s="39"/>
      <c r="B139" s="40"/>
      <c r="C139" s="240" t="s">
        <v>183</v>
      </c>
      <c r="D139" s="240" t="s">
        <v>160</v>
      </c>
      <c r="E139" s="241" t="s">
        <v>214</v>
      </c>
      <c r="F139" s="242" t="s">
        <v>747</v>
      </c>
      <c r="G139" s="243" t="s">
        <v>186</v>
      </c>
      <c r="H139" s="244">
        <v>276</v>
      </c>
      <c r="I139" s="245"/>
      <c r="J139" s="246">
        <f>ROUND(I139*H139,2)</f>
        <v>0</v>
      </c>
      <c r="K139" s="247"/>
      <c r="L139" s="42"/>
      <c r="M139" s="248" t="s">
        <v>1</v>
      </c>
      <c r="N139" s="249" t="s">
        <v>40</v>
      </c>
      <c r="O139" s="92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2" t="s">
        <v>164</v>
      </c>
      <c r="AT139" s="252" t="s">
        <v>160</v>
      </c>
      <c r="AU139" s="252" t="s">
        <v>84</v>
      </c>
      <c r="AY139" s="16" t="s">
        <v>158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6" t="s">
        <v>82</v>
      </c>
      <c r="BK139" s="152">
        <f>ROUND(I139*H139,2)</f>
        <v>0</v>
      </c>
      <c r="BL139" s="16" t="s">
        <v>164</v>
      </c>
      <c r="BM139" s="252" t="s">
        <v>748</v>
      </c>
    </row>
    <row r="140" s="2" customFormat="1" ht="24.15" customHeight="1">
      <c r="A140" s="39"/>
      <c r="B140" s="40"/>
      <c r="C140" s="240" t="s">
        <v>189</v>
      </c>
      <c r="D140" s="240" t="s">
        <v>160</v>
      </c>
      <c r="E140" s="241" t="s">
        <v>749</v>
      </c>
      <c r="F140" s="242" t="s">
        <v>750</v>
      </c>
      <c r="G140" s="243" t="s">
        <v>163</v>
      </c>
      <c r="H140" s="244">
        <v>880</v>
      </c>
      <c r="I140" s="245"/>
      <c r="J140" s="246">
        <f>ROUND(I140*H140,2)</f>
        <v>0</v>
      </c>
      <c r="K140" s="247"/>
      <c r="L140" s="42"/>
      <c r="M140" s="248" t="s">
        <v>1</v>
      </c>
      <c r="N140" s="249" t="s">
        <v>40</v>
      </c>
      <c r="O140" s="92"/>
      <c r="P140" s="250">
        <f>O140*H140</f>
        <v>0</v>
      </c>
      <c r="Q140" s="250">
        <v>0</v>
      </c>
      <c r="R140" s="250">
        <f>Q140*H140</f>
        <v>0</v>
      </c>
      <c r="S140" s="250">
        <v>0</v>
      </c>
      <c r="T140" s="25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2" t="s">
        <v>164</v>
      </c>
      <c r="AT140" s="252" t="s">
        <v>160</v>
      </c>
      <c r="AU140" s="252" t="s">
        <v>84</v>
      </c>
      <c r="AY140" s="16" t="s">
        <v>158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6" t="s">
        <v>82</v>
      </c>
      <c r="BK140" s="152">
        <f>ROUND(I140*H140,2)</f>
        <v>0</v>
      </c>
      <c r="BL140" s="16" t="s">
        <v>164</v>
      </c>
      <c r="BM140" s="252" t="s">
        <v>751</v>
      </c>
    </row>
    <row r="141" s="13" customFormat="1">
      <c r="A141" s="13"/>
      <c r="B141" s="253"/>
      <c r="C141" s="254"/>
      <c r="D141" s="255" t="s">
        <v>166</v>
      </c>
      <c r="E141" s="256" t="s">
        <v>1</v>
      </c>
      <c r="F141" s="257" t="s">
        <v>752</v>
      </c>
      <c r="G141" s="254"/>
      <c r="H141" s="258">
        <v>880</v>
      </c>
      <c r="I141" s="259"/>
      <c r="J141" s="254"/>
      <c r="K141" s="254"/>
      <c r="L141" s="260"/>
      <c r="M141" s="261"/>
      <c r="N141" s="262"/>
      <c r="O141" s="262"/>
      <c r="P141" s="262"/>
      <c r="Q141" s="262"/>
      <c r="R141" s="262"/>
      <c r="S141" s="262"/>
      <c r="T141" s="26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4" t="s">
        <v>166</v>
      </c>
      <c r="AU141" s="264" t="s">
        <v>84</v>
      </c>
      <c r="AV141" s="13" t="s">
        <v>84</v>
      </c>
      <c r="AW141" s="13" t="s">
        <v>30</v>
      </c>
      <c r="AX141" s="13" t="s">
        <v>82</v>
      </c>
      <c r="AY141" s="264" t="s">
        <v>158</v>
      </c>
    </row>
    <row r="142" s="12" customFormat="1" ht="22.8" customHeight="1">
      <c r="A142" s="12"/>
      <c r="B142" s="224"/>
      <c r="C142" s="225"/>
      <c r="D142" s="226" t="s">
        <v>74</v>
      </c>
      <c r="E142" s="238" t="s">
        <v>84</v>
      </c>
      <c r="F142" s="238" t="s">
        <v>223</v>
      </c>
      <c r="G142" s="225"/>
      <c r="H142" s="225"/>
      <c r="I142" s="228"/>
      <c r="J142" s="239">
        <f>BK142</f>
        <v>0</v>
      </c>
      <c r="K142" s="225"/>
      <c r="L142" s="230"/>
      <c r="M142" s="231"/>
      <c r="N142" s="232"/>
      <c r="O142" s="232"/>
      <c r="P142" s="233">
        <f>SUM(P143:P144)</f>
        <v>0</v>
      </c>
      <c r="Q142" s="232"/>
      <c r="R142" s="233">
        <f>SUM(R143:R144)</f>
        <v>533.02499999999998</v>
      </c>
      <c r="S142" s="232"/>
      <c r="T142" s="234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5" t="s">
        <v>82</v>
      </c>
      <c r="AT142" s="236" t="s">
        <v>74</v>
      </c>
      <c r="AU142" s="236" t="s">
        <v>82</v>
      </c>
      <c r="AY142" s="235" t="s">
        <v>158</v>
      </c>
      <c r="BK142" s="237">
        <f>SUM(BK143:BK144)</f>
        <v>0</v>
      </c>
    </row>
    <row r="143" s="2" customFormat="1" ht="24.15" customHeight="1">
      <c r="A143" s="39"/>
      <c r="B143" s="40"/>
      <c r="C143" s="240" t="s">
        <v>195</v>
      </c>
      <c r="D143" s="240" t="s">
        <v>160</v>
      </c>
      <c r="E143" s="241" t="s">
        <v>234</v>
      </c>
      <c r="F143" s="242" t="s">
        <v>235</v>
      </c>
      <c r="G143" s="243" t="s">
        <v>186</v>
      </c>
      <c r="H143" s="244">
        <v>276</v>
      </c>
      <c r="I143" s="245"/>
      <c r="J143" s="246">
        <f>ROUND(I143*H143,2)</f>
        <v>0</v>
      </c>
      <c r="K143" s="247"/>
      <c r="L143" s="42"/>
      <c r="M143" s="248" t="s">
        <v>1</v>
      </c>
      <c r="N143" s="249" t="s">
        <v>40</v>
      </c>
      <c r="O143" s="92"/>
      <c r="P143" s="250">
        <f>O143*H143</f>
        <v>0</v>
      </c>
      <c r="Q143" s="250">
        <v>1.9312499999999999</v>
      </c>
      <c r="R143" s="250">
        <f>Q143*H143</f>
        <v>533.02499999999998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164</v>
      </c>
      <c r="AT143" s="252" t="s">
        <v>160</v>
      </c>
      <c r="AU143" s="252" t="s">
        <v>84</v>
      </c>
      <c r="AY143" s="16" t="s">
        <v>158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6" t="s">
        <v>82</v>
      </c>
      <c r="BK143" s="152">
        <f>ROUND(I143*H143,2)</f>
        <v>0</v>
      </c>
      <c r="BL143" s="16" t="s">
        <v>164</v>
      </c>
      <c r="BM143" s="252" t="s">
        <v>753</v>
      </c>
    </row>
    <row r="144" s="13" customFormat="1">
      <c r="A144" s="13"/>
      <c r="B144" s="253"/>
      <c r="C144" s="254"/>
      <c r="D144" s="255" t="s">
        <v>166</v>
      </c>
      <c r="E144" s="256" t="s">
        <v>1</v>
      </c>
      <c r="F144" s="257" t="s">
        <v>754</v>
      </c>
      <c r="G144" s="254"/>
      <c r="H144" s="258">
        <v>276</v>
      </c>
      <c r="I144" s="259"/>
      <c r="J144" s="254"/>
      <c r="K144" s="254"/>
      <c r="L144" s="260"/>
      <c r="M144" s="261"/>
      <c r="N144" s="262"/>
      <c r="O144" s="262"/>
      <c r="P144" s="262"/>
      <c r="Q144" s="262"/>
      <c r="R144" s="262"/>
      <c r="S144" s="262"/>
      <c r="T144" s="26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4" t="s">
        <v>166</v>
      </c>
      <c r="AU144" s="264" t="s">
        <v>84</v>
      </c>
      <c r="AV144" s="13" t="s">
        <v>84</v>
      </c>
      <c r="AW144" s="13" t="s">
        <v>30</v>
      </c>
      <c r="AX144" s="13" t="s">
        <v>82</v>
      </c>
      <c r="AY144" s="264" t="s">
        <v>158</v>
      </c>
    </row>
    <row r="145" s="12" customFormat="1" ht="22.8" customHeight="1">
      <c r="A145" s="12"/>
      <c r="B145" s="224"/>
      <c r="C145" s="225"/>
      <c r="D145" s="226" t="s">
        <v>74</v>
      </c>
      <c r="E145" s="238" t="s">
        <v>200</v>
      </c>
      <c r="F145" s="238" t="s">
        <v>359</v>
      </c>
      <c r="G145" s="225"/>
      <c r="H145" s="225"/>
      <c r="I145" s="228"/>
      <c r="J145" s="239">
        <f>BK145</f>
        <v>0</v>
      </c>
      <c r="K145" s="225"/>
      <c r="L145" s="230"/>
      <c r="M145" s="231"/>
      <c r="N145" s="232"/>
      <c r="O145" s="232"/>
      <c r="P145" s="233">
        <f>SUM(P146:P147)</f>
        <v>0</v>
      </c>
      <c r="Q145" s="232"/>
      <c r="R145" s="233">
        <f>SUM(R146:R147)</f>
        <v>0.376</v>
      </c>
      <c r="S145" s="232"/>
      <c r="T145" s="234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5" t="s">
        <v>82</v>
      </c>
      <c r="AT145" s="236" t="s">
        <v>74</v>
      </c>
      <c r="AU145" s="236" t="s">
        <v>82</v>
      </c>
      <c r="AY145" s="235" t="s">
        <v>158</v>
      </c>
      <c r="BK145" s="237">
        <f>SUM(BK146:BK147)</f>
        <v>0</v>
      </c>
    </row>
    <row r="146" s="2" customFormat="1" ht="24.15" customHeight="1">
      <c r="A146" s="39"/>
      <c r="B146" s="40"/>
      <c r="C146" s="240" t="s">
        <v>200</v>
      </c>
      <c r="D146" s="240" t="s">
        <v>160</v>
      </c>
      <c r="E146" s="241" t="s">
        <v>755</v>
      </c>
      <c r="F146" s="242" t="s">
        <v>756</v>
      </c>
      <c r="G146" s="243" t="s">
        <v>163</v>
      </c>
      <c r="H146" s="244">
        <v>800</v>
      </c>
      <c r="I146" s="245"/>
      <c r="J146" s="246">
        <f>ROUND(I146*H146,2)</f>
        <v>0</v>
      </c>
      <c r="K146" s="247"/>
      <c r="L146" s="42"/>
      <c r="M146" s="248" t="s">
        <v>1</v>
      </c>
      <c r="N146" s="249" t="s">
        <v>40</v>
      </c>
      <c r="O146" s="92"/>
      <c r="P146" s="250">
        <f>O146*H146</f>
        <v>0</v>
      </c>
      <c r="Q146" s="250">
        <v>0.00046999999999999999</v>
      </c>
      <c r="R146" s="250">
        <f>Q146*H146</f>
        <v>0.376</v>
      </c>
      <c r="S146" s="250">
        <v>0</v>
      </c>
      <c r="T146" s="25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2" t="s">
        <v>164</v>
      </c>
      <c r="AT146" s="252" t="s">
        <v>160</v>
      </c>
      <c r="AU146" s="252" t="s">
        <v>84</v>
      </c>
      <c r="AY146" s="16" t="s">
        <v>158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6" t="s">
        <v>82</v>
      </c>
      <c r="BK146" s="152">
        <f>ROUND(I146*H146,2)</f>
        <v>0</v>
      </c>
      <c r="BL146" s="16" t="s">
        <v>164</v>
      </c>
      <c r="BM146" s="252" t="s">
        <v>757</v>
      </c>
    </row>
    <row r="147" s="13" customFormat="1">
      <c r="A147" s="13"/>
      <c r="B147" s="253"/>
      <c r="C147" s="254"/>
      <c r="D147" s="255" t="s">
        <v>166</v>
      </c>
      <c r="E147" s="256" t="s">
        <v>1</v>
      </c>
      <c r="F147" s="257" t="s">
        <v>758</v>
      </c>
      <c r="G147" s="254"/>
      <c r="H147" s="258">
        <v>800</v>
      </c>
      <c r="I147" s="259"/>
      <c r="J147" s="254"/>
      <c r="K147" s="254"/>
      <c r="L147" s="260"/>
      <c r="M147" s="261"/>
      <c r="N147" s="262"/>
      <c r="O147" s="262"/>
      <c r="P147" s="262"/>
      <c r="Q147" s="262"/>
      <c r="R147" s="262"/>
      <c r="S147" s="262"/>
      <c r="T147" s="26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4" t="s">
        <v>166</v>
      </c>
      <c r="AU147" s="264" t="s">
        <v>84</v>
      </c>
      <c r="AV147" s="13" t="s">
        <v>84</v>
      </c>
      <c r="AW147" s="13" t="s">
        <v>30</v>
      </c>
      <c r="AX147" s="13" t="s">
        <v>82</v>
      </c>
      <c r="AY147" s="264" t="s">
        <v>158</v>
      </c>
    </row>
    <row r="148" s="12" customFormat="1" ht="22.8" customHeight="1">
      <c r="A148" s="12"/>
      <c r="B148" s="224"/>
      <c r="C148" s="225"/>
      <c r="D148" s="226" t="s">
        <v>74</v>
      </c>
      <c r="E148" s="238" t="s">
        <v>469</v>
      </c>
      <c r="F148" s="238" t="s">
        <v>470</v>
      </c>
      <c r="G148" s="225"/>
      <c r="H148" s="225"/>
      <c r="I148" s="228"/>
      <c r="J148" s="239">
        <f>BK148</f>
        <v>0</v>
      </c>
      <c r="K148" s="225"/>
      <c r="L148" s="230"/>
      <c r="M148" s="231"/>
      <c r="N148" s="232"/>
      <c r="O148" s="232"/>
      <c r="P148" s="233">
        <f>SUM(P149:P150)</f>
        <v>0</v>
      </c>
      <c r="Q148" s="232"/>
      <c r="R148" s="233">
        <f>SUM(R149:R150)</f>
        <v>0</v>
      </c>
      <c r="S148" s="232"/>
      <c r="T148" s="234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5" t="s">
        <v>82</v>
      </c>
      <c r="AT148" s="236" t="s">
        <v>74</v>
      </c>
      <c r="AU148" s="236" t="s">
        <v>82</v>
      </c>
      <c r="AY148" s="235" t="s">
        <v>158</v>
      </c>
      <c r="BK148" s="237">
        <f>SUM(BK149:BK150)</f>
        <v>0</v>
      </c>
    </row>
    <row r="149" s="2" customFormat="1" ht="44.25" customHeight="1">
      <c r="A149" s="39"/>
      <c r="B149" s="40"/>
      <c r="C149" s="240" t="s">
        <v>204</v>
      </c>
      <c r="D149" s="240" t="s">
        <v>160</v>
      </c>
      <c r="E149" s="241" t="s">
        <v>759</v>
      </c>
      <c r="F149" s="242" t="s">
        <v>760</v>
      </c>
      <c r="G149" s="243" t="s">
        <v>372</v>
      </c>
      <c r="H149" s="244">
        <v>524.39999999999998</v>
      </c>
      <c r="I149" s="245"/>
      <c r="J149" s="246">
        <f>ROUND(I149*H149,2)</f>
        <v>0</v>
      </c>
      <c r="K149" s="247"/>
      <c r="L149" s="42"/>
      <c r="M149" s="248" t="s">
        <v>1</v>
      </c>
      <c r="N149" s="249" t="s">
        <v>40</v>
      </c>
      <c r="O149" s="92"/>
      <c r="P149" s="250">
        <f>O149*H149</f>
        <v>0</v>
      </c>
      <c r="Q149" s="250">
        <v>0</v>
      </c>
      <c r="R149" s="250">
        <f>Q149*H149</f>
        <v>0</v>
      </c>
      <c r="S149" s="250">
        <v>0</v>
      </c>
      <c r="T149" s="25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2" t="s">
        <v>164</v>
      </c>
      <c r="AT149" s="252" t="s">
        <v>160</v>
      </c>
      <c r="AU149" s="252" t="s">
        <v>84</v>
      </c>
      <c r="AY149" s="16" t="s">
        <v>158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6" t="s">
        <v>82</v>
      </c>
      <c r="BK149" s="152">
        <f>ROUND(I149*H149,2)</f>
        <v>0</v>
      </c>
      <c r="BL149" s="16" t="s">
        <v>164</v>
      </c>
      <c r="BM149" s="252" t="s">
        <v>761</v>
      </c>
    </row>
    <row r="150" s="13" customFormat="1">
      <c r="A150" s="13"/>
      <c r="B150" s="253"/>
      <c r="C150" s="254"/>
      <c r="D150" s="255" t="s">
        <v>166</v>
      </c>
      <c r="E150" s="256" t="s">
        <v>1</v>
      </c>
      <c r="F150" s="257" t="s">
        <v>762</v>
      </c>
      <c r="G150" s="254"/>
      <c r="H150" s="258">
        <v>524.39999999999998</v>
      </c>
      <c r="I150" s="259"/>
      <c r="J150" s="254"/>
      <c r="K150" s="254"/>
      <c r="L150" s="260"/>
      <c r="M150" s="261"/>
      <c r="N150" s="262"/>
      <c r="O150" s="262"/>
      <c r="P150" s="262"/>
      <c r="Q150" s="262"/>
      <c r="R150" s="262"/>
      <c r="S150" s="262"/>
      <c r="T150" s="26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4" t="s">
        <v>166</v>
      </c>
      <c r="AU150" s="264" t="s">
        <v>84</v>
      </c>
      <c r="AV150" s="13" t="s">
        <v>84</v>
      </c>
      <c r="AW150" s="13" t="s">
        <v>30</v>
      </c>
      <c r="AX150" s="13" t="s">
        <v>82</v>
      </c>
      <c r="AY150" s="264" t="s">
        <v>158</v>
      </c>
    </row>
    <row r="151" s="12" customFormat="1" ht="25.92" customHeight="1">
      <c r="A151" s="12"/>
      <c r="B151" s="224"/>
      <c r="C151" s="225"/>
      <c r="D151" s="226" t="s">
        <v>74</v>
      </c>
      <c r="E151" s="227" t="s">
        <v>763</v>
      </c>
      <c r="F151" s="227" t="s">
        <v>94</v>
      </c>
      <c r="G151" s="225"/>
      <c r="H151" s="225"/>
      <c r="I151" s="228"/>
      <c r="J151" s="229">
        <f>BK151</f>
        <v>0</v>
      </c>
      <c r="K151" s="225"/>
      <c r="L151" s="230"/>
      <c r="M151" s="231"/>
      <c r="N151" s="232"/>
      <c r="O151" s="232"/>
      <c r="P151" s="233">
        <f>P152+P161+P169</f>
        <v>0</v>
      </c>
      <c r="Q151" s="232"/>
      <c r="R151" s="233">
        <f>R152+R161+R169</f>
        <v>0</v>
      </c>
      <c r="S151" s="232"/>
      <c r="T151" s="234">
        <f>T152+T161+T169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5" t="s">
        <v>179</v>
      </c>
      <c r="AT151" s="236" t="s">
        <v>74</v>
      </c>
      <c r="AU151" s="236" t="s">
        <v>75</v>
      </c>
      <c r="AY151" s="235" t="s">
        <v>158</v>
      </c>
      <c r="BK151" s="237">
        <f>BK152+BK161+BK169</f>
        <v>0</v>
      </c>
    </row>
    <row r="152" s="12" customFormat="1" ht="22.8" customHeight="1">
      <c r="A152" s="12"/>
      <c r="B152" s="224"/>
      <c r="C152" s="225"/>
      <c r="D152" s="226" t="s">
        <v>74</v>
      </c>
      <c r="E152" s="238" t="s">
        <v>764</v>
      </c>
      <c r="F152" s="238" t="s">
        <v>765</v>
      </c>
      <c r="G152" s="225"/>
      <c r="H152" s="225"/>
      <c r="I152" s="228"/>
      <c r="J152" s="239">
        <f>BK152</f>
        <v>0</v>
      </c>
      <c r="K152" s="225"/>
      <c r="L152" s="230"/>
      <c r="M152" s="231"/>
      <c r="N152" s="232"/>
      <c r="O152" s="232"/>
      <c r="P152" s="233">
        <f>SUM(P153:P160)</f>
        <v>0</v>
      </c>
      <c r="Q152" s="232"/>
      <c r="R152" s="233">
        <f>SUM(R153:R160)</f>
        <v>0</v>
      </c>
      <c r="S152" s="232"/>
      <c r="T152" s="234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5" t="s">
        <v>179</v>
      </c>
      <c r="AT152" s="236" t="s">
        <v>74</v>
      </c>
      <c r="AU152" s="236" t="s">
        <v>82</v>
      </c>
      <c r="AY152" s="235" t="s">
        <v>158</v>
      </c>
      <c r="BK152" s="237">
        <f>SUM(BK153:BK160)</f>
        <v>0</v>
      </c>
    </row>
    <row r="153" s="2" customFormat="1" ht="16.5" customHeight="1">
      <c r="A153" s="39"/>
      <c r="B153" s="40"/>
      <c r="C153" s="240" t="s">
        <v>208</v>
      </c>
      <c r="D153" s="240" t="s">
        <v>160</v>
      </c>
      <c r="E153" s="241" t="s">
        <v>766</v>
      </c>
      <c r="F153" s="242" t="s">
        <v>767</v>
      </c>
      <c r="G153" s="243" t="s">
        <v>768</v>
      </c>
      <c r="H153" s="244">
        <v>1</v>
      </c>
      <c r="I153" s="245"/>
      <c r="J153" s="246">
        <f>ROUND(I153*H153,2)</f>
        <v>0</v>
      </c>
      <c r="K153" s="247"/>
      <c r="L153" s="42"/>
      <c r="M153" s="248" t="s">
        <v>1</v>
      </c>
      <c r="N153" s="249" t="s">
        <v>40</v>
      </c>
      <c r="O153" s="92"/>
      <c r="P153" s="250">
        <f>O153*H153</f>
        <v>0</v>
      </c>
      <c r="Q153" s="250">
        <v>0</v>
      </c>
      <c r="R153" s="250">
        <f>Q153*H153</f>
        <v>0</v>
      </c>
      <c r="S153" s="250">
        <v>0</v>
      </c>
      <c r="T153" s="25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2" t="s">
        <v>769</v>
      </c>
      <c r="AT153" s="252" t="s">
        <v>160</v>
      </c>
      <c r="AU153" s="252" t="s">
        <v>84</v>
      </c>
      <c r="AY153" s="16" t="s">
        <v>158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6" t="s">
        <v>82</v>
      </c>
      <c r="BK153" s="152">
        <f>ROUND(I153*H153,2)</f>
        <v>0</v>
      </c>
      <c r="BL153" s="16" t="s">
        <v>769</v>
      </c>
      <c r="BM153" s="252" t="s">
        <v>770</v>
      </c>
    </row>
    <row r="154" s="2" customFormat="1" ht="16.5" customHeight="1">
      <c r="A154" s="39"/>
      <c r="B154" s="40"/>
      <c r="C154" s="240" t="s">
        <v>213</v>
      </c>
      <c r="D154" s="240" t="s">
        <v>160</v>
      </c>
      <c r="E154" s="241" t="s">
        <v>771</v>
      </c>
      <c r="F154" s="242" t="s">
        <v>772</v>
      </c>
      <c r="G154" s="243" t="s">
        <v>768</v>
      </c>
      <c r="H154" s="244">
        <v>1</v>
      </c>
      <c r="I154" s="245"/>
      <c r="J154" s="246">
        <f>ROUND(I154*H154,2)</f>
        <v>0</v>
      </c>
      <c r="K154" s="247"/>
      <c r="L154" s="42"/>
      <c r="M154" s="248" t="s">
        <v>1</v>
      </c>
      <c r="N154" s="249" t="s">
        <v>40</v>
      </c>
      <c r="O154" s="92"/>
      <c r="P154" s="250">
        <f>O154*H154</f>
        <v>0</v>
      </c>
      <c r="Q154" s="250">
        <v>0</v>
      </c>
      <c r="R154" s="250">
        <f>Q154*H154</f>
        <v>0</v>
      </c>
      <c r="S154" s="250">
        <v>0</v>
      </c>
      <c r="T154" s="25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2" t="s">
        <v>769</v>
      </c>
      <c r="AT154" s="252" t="s">
        <v>160</v>
      </c>
      <c r="AU154" s="252" t="s">
        <v>84</v>
      </c>
      <c r="AY154" s="16" t="s">
        <v>158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6" t="s">
        <v>82</v>
      </c>
      <c r="BK154" s="152">
        <f>ROUND(I154*H154,2)</f>
        <v>0</v>
      </c>
      <c r="BL154" s="16" t="s">
        <v>769</v>
      </c>
      <c r="BM154" s="252" t="s">
        <v>773</v>
      </c>
    </row>
    <row r="155" s="2" customFormat="1">
      <c r="A155" s="39"/>
      <c r="B155" s="40"/>
      <c r="C155" s="41"/>
      <c r="D155" s="255" t="s">
        <v>668</v>
      </c>
      <c r="E155" s="41"/>
      <c r="F155" s="290" t="s">
        <v>774</v>
      </c>
      <c r="G155" s="41"/>
      <c r="H155" s="41"/>
      <c r="I155" s="291"/>
      <c r="J155" s="41"/>
      <c r="K155" s="41"/>
      <c r="L155" s="42"/>
      <c r="M155" s="292"/>
      <c r="N155" s="293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6" t="s">
        <v>668</v>
      </c>
      <c r="AU155" s="16" t="s">
        <v>84</v>
      </c>
    </row>
    <row r="156" s="2" customFormat="1" ht="16.5" customHeight="1">
      <c r="A156" s="39"/>
      <c r="B156" s="40"/>
      <c r="C156" s="240" t="s">
        <v>218</v>
      </c>
      <c r="D156" s="240" t="s">
        <v>160</v>
      </c>
      <c r="E156" s="241" t="s">
        <v>775</v>
      </c>
      <c r="F156" s="242" t="s">
        <v>776</v>
      </c>
      <c r="G156" s="243" t="s">
        <v>768</v>
      </c>
      <c r="H156" s="244">
        <v>1</v>
      </c>
      <c r="I156" s="245"/>
      <c r="J156" s="246">
        <f>ROUND(I156*H156,2)</f>
        <v>0</v>
      </c>
      <c r="K156" s="247"/>
      <c r="L156" s="42"/>
      <c r="M156" s="248" t="s">
        <v>1</v>
      </c>
      <c r="N156" s="249" t="s">
        <v>40</v>
      </c>
      <c r="O156" s="92"/>
      <c r="P156" s="250">
        <f>O156*H156</f>
        <v>0</v>
      </c>
      <c r="Q156" s="250">
        <v>0</v>
      </c>
      <c r="R156" s="250">
        <f>Q156*H156</f>
        <v>0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2" t="s">
        <v>769</v>
      </c>
      <c r="AT156" s="252" t="s">
        <v>160</v>
      </c>
      <c r="AU156" s="252" t="s">
        <v>84</v>
      </c>
      <c r="AY156" s="16" t="s">
        <v>158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6" t="s">
        <v>82</v>
      </c>
      <c r="BK156" s="152">
        <f>ROUND(I156*H156,2)</f>
        <v>0</v>
      </c>
      <c r="BL156" s="16" t="s">
        <v>769</v>
      </c>
      <c r="BM156" s="252" t="s">
        <v>777</v>
      </c>
    </row>
    <row r="157" s="2" customFormat="1">
      <c r="A157" s="39"/>
      <c r="B157" s="40"/>
      <c r="C157" s="41"/>
      <c r="D157" s="255" t="s">
        <v>668</v>
      </c>
      <c r="E157" s="41"/>
      <c r="F157" s="290" t="s">
        <v>778</v>
      </c>
      <c r="G157" s="41"/>
      <c r="H157" s="41"/>
      <c r="I157" s="291"/>
      <c r="J157" s="41"/>
      <c r="K157" s="41"/>
      <c r="L157" s="42"/>
      <c r="M157" s="292"/>
      <c r="N157" s="293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6" t="s">
        <v>668</v>
      </c>
      <c r="AU157" s="16" t="s">
        <v>84</v>
      </c>
    </row>
    <row r="158" s="2" customFormat="1" ht="16.5" customHeight="1">
      <c r="A158" s="39"/>
      <c r="B158" s="40"/>
      <c r="C158" s="240" t="s">
        <v>224</v>
      </c>
      <c r="D158" s="240" t="s">
        <v>160</v>
      </c>
      <c r="E158" s="241" t="s">
        <v>779</v>
      </c>
      <c r="F158" s="242" t="s">
        <v>780</v>
      </c>
      <c r="G158" s="243" t="s">
        <v>768</v>
      </c>
      <c r="H158" s="244">
        <v>1</v>
      </c>
      <c r="I158" s="245"/>
      <c r="J158" s="246">
        <f>ROUND(I158*H158,2)</f>
        <v>0</v>
      </c>
      <c r="K158" s="247"/>
      <c r="L158" s="42"/>
      <c r="M158" s="248" t="s">
        <v>1</v>
      </c>
      <c r="N158" s="249" t="s">
        <v>40</v>
      </c>
      <c r="O158" s="92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2" t="s">
        <v>769</v>
      </c>
      <c r="AT158" s="252" t="s">
        <v>160</v>
      </c>
      <c r="AU158" s="252" t="s">
        <v>84</v>
      </c>
      <c r="AY158" s="16" t="s">
        <v>158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6" t="s">
        <v>82</v>
      </c>
      <c r="BK158" s="152">
        <f>ROUND(I158*H158,2)</f>
        <v>0</v>
      </c>
      <c r="BL158" s="16" t="s">
        <v>769</v>
      </c>
      <c r="BM158" s="252" t="s">
        <v>781</v>
      </c>
    </row>
    <row r="159" s="2" customFormat="1" ht="16.5" customHeight="1">
      <c r="A159" s="39"/>
      <c r="B159" s="40"/>
      <c r="C159" s="240" t="s">
        <v>8</v>
      </c>
      <c r="D159" s="240" t="s">
        <v>160</v>
      </c>
      <c r="E159" s="241" t="s">
        <v>782</v>
      </c>
      <c r="F159" s="242" t="s">
        <v>783</v>
      </c>
      <c r="G159" s="243" t="s">
        <v>768</v>
      </c>
      <c r="H159" s="244">
        <v>1</v>
      </c>
      <c r="I159" s="245"/>
      <c r="J159" s="246">
        <f>ROUND(I159*H159,2)</f>
        <v>0</v>
      </c>
      <c r="K159" s="247"/>
      <c r="L159" s="42"/>
      <c r="M159" s="248" t="s">
        <v>1</v>
      </c>
      <c r="N159" s="249" t="s">
        <v>40</v>
      </c>
      <c r="O159" s="92"/>
      <c r="P159" s="250">
        <f>O159*H159</f>
        <v>0</v>
      </c>
      <c r="Q159" s="250">
        <v>0</v>
      </c>
      <c r="R159" s="250">
        <f>Q159*H159</f>
        <v>0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2" t="s">
        <v>769</v>
      </c>
      <c r="AT159" s="252" t="s">
        <v>160</v>
      </c>
      <c r="AU159" s="252" t="s">
        <v>84</v>
      </c>
      <c r="AY159" s="16" t="s">
        <v>158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6" t="s">
        <v>82</v>
      </c>
      <c r="BK159" s="152">
        <f>ROUND(I159*H159,2)</f>
        <v>0</v>
      </c>
      <c r="BL159" s="16" t="s">
        <v>769</v>
      </c>
      <c r="BM159" s="252" t="s">
        <v>784</v>
      </c>
    </row>
    <row r="160" s="13" customFormat="1">
      <c r="A160" s="13"/>
      <c r="B160" s="253"/>
      <c r="C160" s="254"/>
      <c r="D160" s="255" t="s">
        <v>166</v>
      </c>
      <c r="E160" s="256" t="s">
        <v>1</v>
      </c>
      <c r="F160" s="257" t="s">
        <v>785</v>
      </c>
      <c r="G160" s="254"/>
      <c r="H160" s="258">
        <v>1</v>
      </c>
      <c r="I160" s="259"/>
      <c r="J160" s="254"/>
      <c r="K160" s="254"/>
      <c r="L160" s="260"/>
      <c r="M160" s="261"/>
      <c r="N160" s="262"/>
      <c r="O160" s="262"/>
      <c r="P160" s="262"/>
      <c r="Q160" s="262"/>
      <c r="R160" s="262"/>
      <c r="S160" s="262"/>
      <c r="T160" s="26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4" t="s">
        <v>166</v>
      </c>
      <c r="AU160" s="264" t="s">
        <v>84</v>
      </c>
      <c r="AV160" s="13" t="s">
        <v>84</v>
      </c>
      <c r="AW160" s="13" t="s">
        <v>30</v>
      </c>
      <c r="AX160" s="13" t="s">
        <v>82</v>
      </c>
      <c r="AY160" s="264" t="s">
        <v>158</v>
      </c>
    </row>
    <row r="161" s="12" customFormat="1" ht="22.8" customHeight="1">
      <c r="A161" s="12"/>
      <c r="B161" s="224"/>
      <c r="C161" s="225"/>
      <c r="D161" s="226" t="s">
        <v>74</v>
      </c>
      <c r="E161" s="238" t="s">
        <v>786</v>
      </c>
      <c r="F161" s="238" t="s">
        <v>787</v>
      </c>
      <c r="G161" s="225"/>
      <c r="H161" s="225"/>
      <c r="I161" s="228"/>
      <c r="J161" s="239">
        <f>BK161</f>
        <v>0</v>
      </c>
      <c r="K161" s="225"/>
      <c r="L161" s="230"/>
      <c r="M161" s="231"/>
      <c r="N161" s="232"/>
      <c r="O161" s="232"/>
      <c r="P161" s="233">
        <f>SUM(P162:P168)</f>
        <v>0</v>
      </c>
      <c r="Q161" s="232"/>
      <c r="R161" s="233">
        <f>SUM(R162:R168)</f>
        <v>0</v>
      </c>
      <c r="S161" s="232"/>
      <c r="T161" s="234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5" t="s">
        <v>179</v>
      </c>
      <c r="AT161" s="236" t="s">
        <v>74</v>
      </c>
      <c r="AU161" s="236" t="s">
        <v>82</v>
      </c>
      <c r="AY161" s="235" t="s">
        <v>158</v>
      </c>
      <c r="BK161" s="237">
        <f>SUM(BK162:BK168)</f>
        <v>0</v>
      </c>
    </row>
    <row r="162" s="2" customFormat="1" ht="16.5" customHeight="1">
      <c r="A162" s="39"/>
      <c r="B162" s="40"/>
      <c r="C162" s="240" t="s">
        <v>233</v>
      </c>
      <c r="D162" s="240" t="s">
        <v>160</v>
      </c>
      <c r="E162" s="241" t="s">
        <v>788</v>
      </c>
      <c r="F162" s="242" t="s">
        <v>789</v>
      </c>
      <c r="G162" s="243" t="s">
        <v>768</v>
      </c>
      <c r="H162" s="244">
        <v>1</v>
      </c>
      <c r="I162" s="245"/>
      <c r="J162" s="246">
        <f>ROUND(I162*H162,2)</f>
        <v>0</v>
      </c>
      <c r="K162" s="247"/>
      <c r="L162" s="42"/>
      <c r="M162" s="248" t="s">
        <v>1</v>
      </c>
      <c r="N162" s="249" t="s">
        <v>40</v>
      </c>
      <c r="O162" s="92"/>
      <c r="P162" s="250">
        <f>O162*H162</f>
        <v>0</v>
      </c>
      <c r="Q162" s="250">
        <v>0</v>
      </c>
      <c r="R162" s="250">
        <f>Q162*H162</f>
        <v>0</v>
      </c>
      <c r="S162" s="250">
        <v>0</v>
      </c>
      <c r="T162" s="25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2" t="s">
        <v>769</v>
      </c>
      <c r="AT162" s="252" t="s">
        <v>160</v>
      </c>
      <c r="AU162" s="252" t="s">
        <v>84</v>
      </c>
      <c r="AY162" s="16" t="s">
        <v>158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6" t="s">
        <v>82</v>
      </c>
      <c r="BK162" s="152">
        <f>ROUND(I162*H162,2)</f>
        <v>0</v>
      </c>
      <c r="BL162" s="16" t="s">
        <v>769</v>
      </c>
      <c r="BM162" s="252" t="s">
        <v>790</v>
      </c>
    </row>
    <row r="163" s="2" customFormat="1" ht="16.5" customHeight="1">
      <c r="A163" s="39"/>
      <c r="B163" s="40"/>
      <c r="C163" s="240" t="s">
        <v>237</v>
      </c>
      <c r="D163" s="240" t="s">
        <v>160</v>
      </c>
      <c r="E163" s="241" t="s">
        <v>791</v>
      </c>
      <c r="F163" s="242" t="s">
        <v>792</v>
      </c>
      <c r="G163" s="243" t="s">
        <v>768</v>
      </c>
      <c r="H163" s="244">
        <v>1</v>
      </c>
      <c r="I163" s="245"/>
      <c r="J163" s="246">
        <f>ROUND(I163*H163,2)</f>
        <v>0</v>
      </c>
      <c r="K163" s="247"/>
      <c r="L163" s="42"/>
      <c r="M163" s="248" t="s">
        <v>1</v>
      </c>
      <c r="N163" s="249" t="s">
        <v>40</v>
      </c>
      <c r="O163" s="92"/>
      <c r="P163" s="250">
        <f>O163*H163</f>
        <v>0</v>
      </c>
      <c r="Q163" s="250">
        <v>0</v>
      </c>
      <c r="R163" s="250">
        <f>Q163*H163</f>
        <v>0</v>
      </c>
      <c r="S163" s="250">
        <v>0</v>
      </c>
      <c r="T163" s="25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2" t="s">
        <v>769</v>
      </c>
      <c r="AT163" s="252" t="s">
        <v>160</v>
      </c>
      <c r="AU163" s="252" t="s">
        <v>84</v>
      </c>
      <c r="AY163" s="16" t="s">
        <v>158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6" t="s">
        <v>82</v>
      </c>
      <c r="BK163" s="152">
        <f>ROUND(I163*H163,2)</f>
        <v>0</v>
      </c>
      <c r="BL163" s="16" t="s">
        <v>769</v>
      </c>
      <c r="BM163" s="252" t="s">
        <v>793</v>
      </c>
    </row>
    <row r="164" s="2" customFormat="1" ht="16.5" customHeight="1">
      <c r="A164" s="39"/>
      <c r="B164" s="40"/>
      <c r="C164" s="240" t="s">
        <v>242</v>
      </c>
      <c r="D164" s="240" t="s">
        <v>160</v>
      </c>
      <c r="E164" s="241" t="s">
        <v>794</v>
      </c>
      <c r="F164" s="242" t="s">
        <v>795</v>
      </c>
      <c r="G164" s="243" t="s">
        <v>768</v>
      </c>
      <c r="H164" s="244">
        <v>1</v>
      </c>
      <c r="I164" s="245"/>
      <c r="J164" s="246">
        <f>ROUND(I164*H164,2)</f>
        <v>0</v>
      </c>
      <c r="K164" s="247"/>
      <c r="L164" s="42"/>
      <c r="M164" s="248" t="s">
        <v>1</v>
      </c>
      <c r="N164" s="249" t="s">
        <v>40</v>
      </c>
      <c r="O164" s="92"/>
      <c r="P164" s="250">
        <f>O164*H164</f>
        <v>0</v>
      </c>
      <c r="Q164" s="250">
        <v>0</v>
      </c>
      <c r="R164" s="250">
        <f>Q164*H164</f>
        <v>0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2" t="s">
        <v>769</v>
      </c>
      <c r="AT164" s="252" t="s">
        <v>160</v>
      </c>
      <c r="AU164" s="252" t="s">
        <v>84</v>
      </c>
      <c r="AY164" s="16" t="s">
        <v>158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6" t="s">
        <v>82</v>
      </c>
      <c r="BK164" s="152">
        <f>ROUND(I164*H164,2)</f>
        <v>0</v>
      </c>
      <c r="BL164" s="16" t="s">
        <v>769</v>
      </c>
      <c r="BM164" s="252" t="s">
        <v>796</v>
      </c>
    </row>
    <row r="165" s="2" customFormat="1">
      <c r="A165" s="39"/>
      <c r="B165" s="40"/>
      <c r="C165" s="41"/>
      <c r="D165" s="255" t="s">
        <v>668</v>
      </c>
      <c r="E165" s="41"/>
      <c r="F165" s="290" t="s">
        <v>797</v>
      </c>
      <c r="G165" s="41"/>
      <c r="H165" s="41"/>
      <c r="I165" s="291"/>
      <c r="J165" s="41"/>
      <c r="K165" s="41"/>
      <c r="L165" s="42"/>
      <c r="M165" s="292"/>
      <c r="N165" s="293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6" t="s">
        <v>668</v>
      </c>
      <c r="AU165" s="16" t="s">
        <v>84</v>
      </c>
    </row>
    <row r="166" s="2" customFormat="1" ht="16.5" customHeight="1">
      <c r="A166" s="39"/>
      <c r="B166" s="40"/>
      <c r="C166" s="240" t="s">
        <v>249</v>
      </c>
      <c r="D166" s="240" t="s">
        <v>160</v>
      </c>
      <c r="E166" s="241" t="s">
        <v>798</v>
      </c>
      <c r="F166" s="242" t="s">
        <v>799</v>
      </c>
      <c r="G166" s="243" t="s">
        <v>768</v>
      </c>
      <c r="H166" s="244">
        <v>1</v>
      </c>
      <c r="I166" s="245"/>
      <c r="J166" s="246">
        <f>ROUND(I166*H166,2)</f>
        <v>0</v>
      </c>
      <c r="K166" s="247"/>
      <c r="L166" s="42"/>
      <c r="M166" s="248" t="s">
        <v>1</v>
      </c>
      <c r="N166" s="249" t="s">
        <v>40</v>
      </c>
      <c r="O166" s="92"/>
      <c r="P166" s="250">
        <f>O166*H166</f>
        <v>0</v>
      </c>
      <c r="Q166" s="250">
        <v>0</v>
      </c>
      <c r="R166" s="250">
        <f>Q166*H166</f>
        <v>0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2" t="s">
        <v>769</v>
      </c>
      <c r="AT166" s="252" t="s">
        <v>160</v>
      </c>
      <c r="AU166" s="252" t="s">
        <v>84</v>
      </c>
      <c r="AY166" s="16" t="s">
        <v>158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6" t="s">
        <v>82</v>
      </c>
      <c r="BK166" s="152">
        <f>ROUND(I166*H166,2)</f>
        <v>0</v>
      </c>
      <c r="BL166" s="16" t="s">
        <v>769</v>
      </c>
      <c r="BM166" s="252" t="s">
        <v>800</v>
      </c>
    </row>
    <row r="167" s="2" customFormat="1" ht="16.5" customHeight="1">
      <c r="A167" s="39"/>
      <c r="B167" s="40"/>
      <c r="C167" s="240" t="s">
        <v>194</v>
      </c>
      <c r="D167" s="240" t="s">
        <v>160</v>
      </c>
      <c r="E167" s="241" t="s">
        <v>801</v>
      </c>
      <c r="F167" s="242" t="s">
        <v>802</v>
      </c>
      <c r="G167" s="243" t="s">
        <v>768</v>
      </c>
      <c r="H167" s="244">
        <v>1</v>
      </c>
      <c r="I167" s="245"/>
      <c r="J167" s="246">
        <f>ROUND(I167*H167,2)</f>
        <v>0</v>
      </c>
      <c r="K167" s="247"/>
      <c r="L167" s="42"/>
      <c r="M167" s="248" t="s">
        <v>1</v>
      </c>
      <c r="N167" s="249" t="s">
        <v>40</v>
      </c>
      <c r="O167" s="92"/>
      <c r="P167" s="250">
        <f>O167*H167</f>
        <v>0</v>
      </c>
      <c r="Q167" s="250">
        <v>0</v>
      </c>
      <c r="R167" s="250">
        <f>Q167*H167</f>
        <v>0</v>
      </c>
      <c r="S167" s="250">
        <v>0</v>
      </c>
      <c r="T167" s="25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2" t="s">
        <v>769</v>
      </c>
      <c r="AT167" s="252" t="s">
        <v>160</v>
      </c>
      <c r="AU167" s="252" t="s">
        <v>84</v>
      </c>
      <c r="AY167" s="16" t="s">
        <v>158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6" t="s">
        <v>82</v>
      </c>
      <c r="BK167" s="152">
        <f>ROUND(I167*H167,2)</f>
        <v>0</v>
      </c>
      <c r="BL167" s="16" t="s">
        <v>769</v>
      </c>
      <c r="BM167" s="252" t="s">
        <v>803</v>
      </c>
    </row>
    <row r="168" s="2" customFormat="1" ht="16.5" customHeight="1">
      <c r="A168" s="39"/>
      <c r="B168" s="40"/>
      <c r="C168" s="240" t="s">
        <v>7</v>
      </c>
      <c r="D168" s="240" t="s">
        <v>160</v>
      </c>
      <c r="E168" s="241" t="s">
        <v>804</v>
      </c>
      <c r="F168" s="242" t="s">
        <v>805</v>
      </c>
      <c r="G168" s="243" t="s">
        <v>768</v>
      </c>
      <c r="H168" s="244">
        <v>1</v>
      </c>
      <c r="I168" s="245"/>
      <c r="J168" s="246">
        <f>ROUND(I168*H168,2)</f>
        <v>0</v>
      </c>
      <c r="K168" s="247"/>
      <c r="L168" s="42"/>
      <c r="M168" s="248" t="s">
        <v>1</v>
      </c>
      <c r="N168" s="249" t="s">
        <v>40</v>
      </c>
      <c r="O168" s="92"/>
      <c r="P168" s="250">
        <f>O168*H168</f>
        <v>0</v>
      </c>
      <c r="Q168" s="250">
        <v>0</v>
      </c>
      <c r="R168" s="250">
        <f>Q168*H168</f>
        <v>0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2" t="s">
        <v>769</v>
      </c>
      <c r="AT168" s="252" t="s">
        <v>160</v>
      </c>
      <c r="AU168" s="252" t="s">
        <v>84</v>
      </c>
      <c r="AY168" s="16" t="s">
        <v>158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6" t="s">
        <v>82</v>
      </c>
      <c r="BK168" s="152">
        <f>ROUND(I168*H168,2)</f>
        <v>0</v>
      </c>
      <c r="BL168" s="16" t="s">
        <v>769</v>
      </c>
      <c r="BM168" s="252" t="s">
        <v>806</v>
      </c>
    </row>
    <row r="169" s="12" customFormat="1" ht="22.8" customHeight="1">
      <c r="A169" s="12"/>
      <c r="B169" s="224"/>
      <c r="C169" s="225"/>
      <c r="D169" s="226" t="s">
        <v>74</v>
      </c>
      <c r="E169" s="238" t="s">
        <v>807</v>
      </c>
      <c r="F169" s="238" t="s">
        <v>808</v>
      </c>
      <c r="G169" s="225"/>
      <c r="H169" s="225"/>
      <c r="I169" s="228"/>
      <c r="J169" s="239">
        <f>BK169</f>
        <v>0</v>
      </c>
      <c r="K169" s="225"/>
      <c r="L169" s="230"/>
      <c r="M169" s="231"/>
      <c r="N169" s="232"/>
      <c r="O169" s="232"/>
      <c r="P169" s="233">
        <f>SUM(P170:P171)</f>
        <v>0</v>
      </c>
      <c r="Q169" s="232"/>
      <c r="R169" s="233">
        <f>SUM(R170:R171)</f>
        <v>0</v>
      </c>
      <c r="S169" s="232"/>
      <c r="T169" s="234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5" t="s">
        <v>179</v>
      </c>
      <c r="AT169" s="236" t="s">
        <v>74</v>
      </c>
      <c r="AU169" s="236" t="s">
        <v>82</v>
      </c>
      <c r="AY169" s="235" t="s">
        <v>158</v>
      </c>
      <c r="BK169" s="237">
        <f>SUM(BK170:BK171)</f>
        <v>0</v>
      </c>
    </row>
    <row r="170" s="2" customFormat="1" ht="16.5" customHeight="1">
      <c r="A170" s="39"/>
      <c r="B170" s="40"/>
      <c r="C170" s="240" t="s">
        <v>276</v>
      </c>
      <c r="D170" s="240" t="s">
        <v>160</v>
      </c>
      <c r="E170" s="241" t="s">
        <v>809</v>
      </c>
      <c r="F170" s="242" t="s">
        <v>810</v>
      </c>
      <c r="G170" s="243" t="s">
        <v>768</v>
      </c>
      <c r="H170" s="244">
        <v>1</v>
      </c>
      <c r="I170" s="245"/>
      <c r="J170" s="246">
        <f>ROUND(I170*H170,2)</f>
        <v>0</v>
      </c>
      <c r="K170" s="247"/>
      <c r="L170" s="42"/>
      <c r="M170" s="248" t="s">
        <v>1</v>
      </c>
      <c r="N170" s="249" t="s">
        <v>40</v>
      </c>
      <c r="O170" s="92"/>
      <c r="P170" s="250">
        <f>O170*H170</f>
        <v>0</v>
      </c>
      <c r="Q170" s="250">
        <v>0</v>
      </c>
      <c r="R170" s="250">
        <f>Q170*H170</f>
        <v>0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769</v>
      </c>
      <c r="AT170" s="252" t="s">
        <v>160</v>
      </c>
      <c r="AU170" s="252" t="s">
        <v>84</v>
      </c>
      <c r="AY170" s="16" t="s">
        <v>158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6" t="s">
        <v>82</v>
      </c>
      <c r="BK170" s="152">
        <f>ROUND(I170*H170,2)</f>
        <v>0</v>
      </c>
      <c r="BL170" s="16" t="s">
        <v>769</v>
      </c>
      <c r="BM170" s="252" t="s">
        <v>811</v>
      </c>
    </row>
    <row r="171" s="2" customFormat="1">
      <c r="A171" s="39"/>
      <c r="B171" s="40"/>
      <c r="C171" s="41"/>
      <c r="D171" s="255" t="s">
        <v>668</v>
      </c>
      <c r="E171" s="41"/>
      <c r="F171" s="290" t="s">
        <v>812</v>
      </c>
      <c r="G171" s="41"/>
      <c r="H171" s="41"/>
      <c r="I171" s="291"/>
      <c r="J171" s="41"/>
      <c r="K171" s="41"/>
      <c r="L171" s="42"/>
      <c r="M171" s="294"/>
      <c r="N171" s="295"/>
      <c r="O171" s="296"/>
      <c r="P171" s="296"/>
      <c r="Q171" s="296"/>
      <c r="R171" s="296"/>
      <c r="S171" s="296"/>
      <c r="T171" s="297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6" t="s">
        <v>668</v>
      </c>
      <c r="AU171" s="16" t="s">
        <v>84</v>
      </c>
    </row>
    <row r="172" s="2" customFormat="1" ht="6.96" customHeight="1">
      <c r="A172" s="39"/>
      <c r="B172" s="67"/>
      <c r="C172" s="68"/>
      <c r="D172" s="68"/>
      <c r="E172" s="68"/>
      <c r="F172" s="68"/>
      <c r="G172" s="68"/>
      <c r="H172" s="68"/>
      <c r="I172" s="68"/>
      <c r="J172" s="68"/>
      <c r="K172" s="68"/>
      <c r="L172" s="42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yYCThU/lpC4IR5qtdOaM64Ph4t7DtyPfQjAXFaC3XlNH3nxuhxTb1kVKNfP8nPbcQ23KaTiH9mannfQGM2tFXw==" hashValue="ir3rwkicPK0Zxvt06a93VLRnbtqKtc6kqCk8ml/IhfVmT64nDaAAj9GFBHZc+9f0a4r/Mn7rytuM25qtz3UU9Q==" algorithmName="SHA-512" password="CC35"/>
  <autoFilter ref="C128:K17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0"/>
      <c r="C3" s="161"/>
      <c r="D3" s="161"/>
      <c r="E3" s="161"/>
      <c r="F3" s="161"/>
      <c r="G3" s="161"/>
      <c r="H3" s="19"/>
    </row>
    <row r="4" s="1" customFormat="1" ht="24.96" customHeight="1">
      <c r="B4" s="19"/>
      <c r="C4" s="162" t="s">
        <v>813</v>
      </c>
      <c r="H4" s="19"/>
    </row>
    <row r="5" s="1" customFormat="1" ht="12" customHeight="1">
      <c r="B5" s="19"/>
      <c r="C5" s="298" t="s">
        <v>13</v>
      </c>
      <c r="D5" s="170" t="s">
        <v>14</v>
      </c>
      <c r="E5" s="1"/>
      <c r="F5" s="1"/>
      <c r="H5" s="19"/>
    </row>
    <row r="6" s="1" customFormat="1" ht="36.96" customHeight="1">
      <c r="B6" s="19"/>
      <c r="C6" s="299" t="s">
        <v>16</v>
      </c>
      <c r="D6" s="300" t="s">
        <v>17</v>
      </c>
      <c r="E6" s="1"/>
      <c r="F6" s="1"/>
      <c r="H6" s="19"/>
    </row>
    <row r="7" s="1" customFormat="1" ht="16.5" customHeight="1">
      <c r="B7" s="19"/>
      <c r="C7" s="164" t="s">
        <v>22</v>
      </c>
      <c r="D7" s="167" t="str">
        <f>'Rekapitulace stavby'!AN8</f>
        <v>12. 12. 2022</v>
      </c>
      <c r="H7" s="19"/>
    </row>
    <row r="8" s="2" customFormat="1" ht="10.8" customHeight="1">
      <c r="A8" s="39"/>
      <c r="B8" s="42"/>
      <c r="C8" s="39"/>
      <c r="D8" s="39"/>
      <c r="E8" s="39"/>
      <c r="F8" s="39"/>
      <c r="G8" s="39"/>
      <c r="H8" s="42"/>
    </row>
    <row r="9" s="11" customFormat="1" ht="29.28" customHeight="1">
      <c r="A9" s="212"/>
      <c r="B9" s="301"/>
      <c r="C9" s="302" t="s">
        <v>56</v>
      </c>
      <c r="D9" s="303" t="s">
        <v>57</v>
      </c>
      <c r="E9" s="303" t="s">
        <v>145</v>
      </c>
      <c r="F9" s="304" t="s">
        <v>814</v>
      </c>
      <c r="G9" s="212"/>
      <c r="H9" s="301"/>
    </row>
    <row r="10" s="2" customFormat="1" ht="26.4" customHeight="1">
      <c r="A10" s="39"/>
      <c r="B10" s="42"/>
      <c r="C10" s="305" t="s">
        <v>815</v>
      </c>
      <c r="D10" s="305" t="s">
        <v>87</v>
      </c>
      <c r="E10" s="39"/>
      <c r="F10" s="39"/>
      <c r="G10" s="39"/>
      <c r="H10" s="42"/>
    </row>
    <row r="11" s="2" customFormat="1" ht="16.8" customHeight="1">
      <c r="A11" s="39"/>
      <c r="B11" s="42"/>
      <c r="C11" s="306" t="s">
        <v>105</v>
      </c>
      <c r="D11" s="307" t="s">
        <v>1</v>
      </c>
      <c r="E11" s="308" t="s">
        <v>1</v>
      </c>
      <c r="F11" s="309">
        <v>25.66</v>
      </c>
      <c r="G11" s="39"/>
      <c r="H11" s="42"/>
    </row>
    <row r="12" s="2" customFormat="1" ht="16.8" customHeight="1">
      <c r="A12" s="39"/>
      <c r="B12" s="42"/>
      <c r="C12" s="310" t="s">
        <v>105</v>
      </c>
      <c r="D12" s="310" t="s">
        <v>816</v>
      </c>
      <c r="E12" s="16" t="s">
        <v>1</v>
      </c>
      <c r="F12" s="311">
        <v>25.66</v>
      </c>
      <c r="G12" s="39"/>
      <c r="H12" s="42"/>
    </row>
    <row r="13" s="2" customFormat="1" ht="16.8" customHeight="1">
      <c r="A13" s="39"/>
      <c r="B13" s="42"/>
      <c r="C13" s="312" t="s">
        <v>817</v>
      </c>
      <c r="D13" s="39"/>
      <c r="E13" s="39"/>
      <c r="F13" s="39"/>
      <c r="G13" s="39"/>
      <c r="H13" s="42"/>
    </row>
    <row r="14" s="2" customFormat="1" ht="16.8" customHeight="1">
      <c r="A14" s="39"/>
      <c r="B14" s="42"/>
      <c r="C14" s="310" t="s">
        <v>490</v>
      </c>
      <c r="D14" s="310" t="s">
        <v>491</v>
      </c>
      <c r="E14" s="16" t="s">
        <v>372</v>
      </c>
      <c r="F14" s="311">
        <v>73.689999999999998</v>
      </c>
      <c r="G14" s="39"/>
      <c r="H14" s="42"/>
    </row>
    <row r="15" s="2" customFormat="1" ht="16.8" customHeight="1">
      <c r="A15" s="39"/>
      <c r="B15" s="42"/>
      <c r="C15" s="310" t="s">
        <v>495</v>
      </c>
      <c r="D15" s="310" t="s">
        <v>496</v>
      </c>
      <c r="E15" s="16" t="s">
        <v>372</v>
      </c>
      <c r="F15" s="311">
        <v>2358.0799999999999</v>
      </c>
      <c r="G15" s="39"/>
      <c r="H15" s="42"/>
    </row>
    <row r="16" s="2" customFormat="1" ht="16.8" customHeight="1">
      <c r="A16" s="39"/>
      <c r="B16" s="42"/>
      <c r="C16" s="310" t="s">
        <v>504</v>
      </c>
      <c r="D16" s="310" t="s">
        <v>505</v>
      </c>
      <c r="E16" s="16" t="s">
        <v>372</v>
      </c>
      <c r="F16" s="311">
        <v>73.689999999999998</v>
      </c>
      <c r="G16" s="39"/>
      <c r="H16" s="42"/>
    </row>
    <row r="17" s="2" customFormat="1" ht="16.8" customHeight="1">
      <c r="A17" s="39"/>
      <c r="B17" s="42"/>
      <c r="C17" s="306" t="s">
        <v>107</v>
      </c>
      <c r="D17" s="307" t="s">
        <v>1</v>
      </c>
      <c r="E17" s="308" t="s">
        <v>1</v>
      </c>
      <c r="F17" s="309">
        <v>48.030000000000001</v>
      </c>
      <c r="G17" s="39"/>
      <c r="H17" s="42"/>
    </row>
    <row r="18" s="2" customFormat="1" ht="16.8" customHeight="1">
      <c r="A18" s="39"/>
      <c r="B18" s="42"/>
      <c r="C18" s="310" t="s">
        <v>107</v>
      </c>
      <c r="D18" s="310" t="s">
        <v>475</v>
      </c>
      <c r="E18" s="16" t="s">
        <v>1</v>
      </c>
      <c r="F18" s="311">
        <v>48.030000000000001</v>
      </c>
      <c r="G18" s="39"/>
      <c r="H18" s="42"/>
    </row>
    <row r="19" s="2" customFormat="1" ht="16.8" customHeight="1">
      <c r="A19" s="39"/>
      <c r="B19" s="42"/>
      <c r="C19" s="312" t="s">
        <v>817</v>
      </c>
      <c r="D19" s="39"/>
      <c r="E19" s="39"/>
      <c r="F19" s="39"/>
      <c r="G19" s="39"/>
      <c r="H19" s="42"/>
    </row>
    <row r="20" s="2" customFormat="1">
      <c r="A20" s="39"/>
      <c r="B20" s="42"/>
      <c r="C20" s="310" t="s">
        <v>472</v>
      </c>
      <c r="D20" s="310" t="s">
        <v>473</v>
      </c>
      <c r="E20" s="16" t="s">
        <v>372</v>
      </c>
      <c r="F20" s="311">
        <v>48.030000000000001</v>
      </c>
      <c r="G20" s="39"/>
      <c r="H20" s="42"/>
    </row>
    <row r="21" s="2" customFormat="1" ht="16.8" customHeight="1">
      <c r="A21" s="39"/>
      <c r="B21" s="42"/>
      <c r="C21" s="310" t="s">
        <v>490</v>
      </c>
      <c r="D21" s="310" t="s">
        <v>491</v>
      </c>
      <c r="E21" s="16" t="s">
        <v>372</v>
      </c>
      <c r="F21" s="311">
        <v>73.689999999999998</v>
      </c>
      <c r="G21" s="39"/>
      <c r="H21" s="42"/>
    </row>
    <row r="22" s="2" customFormat="1" ht="16.8" customHeight="1">
      <c r="A22" s="39"/>
      <c r="B22" s="42"/>
      <c r="C22" s="310" t="s">
        <v>495</v>
      </c>
      <c r="D22" s="310" t="s">
        <v>496</v>
      </c>
      <c r="E22" s="16" t="s">
        <v>372</v>
      </c>
      <c r="F22" s="311">
        <v>2358.0799999999999</v>
      </c>
      <c r="G22" s="39"/>
      <c r="H22" s="42"/>
    </row>
    <row r="23" s="2" customFormat="1" ht="16.8" customHeight="1">
      <c r="A23" s="39"/>
      <c r="B23" s="42"/>
      <c r="C23" s="310" t="s">
        <v>504</v>
      </c>
      <c r="D23" s="310" t="s">
        <v>505</v>
      </c>
      <c r="E23" s="16" t="s">
        <v>372</v>
      </c>
      <c r="F23" s="311">
        <v>73.689999999999998</v>
      </c>
      <c r="G23" s="39"/>
      <c r="H23" s="42"/>
    </row>
    <row r="24" s="2" customFormat="1" ht="16.8" customHeight="1">
      <c r="A24" s="39"/>
      <c r="B24" s="42"/>
      <c r="C24" s="306" t="s">
        <v>110</v>
      </c>
      <c r="D24" s="307" t="s">
        <v>1</v>
      </c>
      <c r="E24" s="308" t="s">
        <v>1</v>
      </c>
      <c r="F24" s="309">
        <v>49.5</v>
      </c>
      <c r="G24" s="39"/>
      <c r="H24" s="42"/>
    </row>
    <row r="25" s="2" customFormat="1" ht="16.8" customHeight="1">
      <c r="A25" s="39"/>
      <c r="B25" s="42"/>
      <c r="C25" s="310" t="s">
        <v>110</v>
      </c>
      <c r="D25" s="310" t="s">
        <v>188</v>
      </c>
      <c r="E25" s="16" t="s">
        <v>1</v>
      </c>
      <c r="F25" s="311">
        <v>49.5</v>
      </c>
      <c r="G25" s="39"/>
      <c r="H25" s="42"/>
    </row>
    <row r="26" s="2" customFormat="1" ht="16.8" customHeight="1">
      <c r="A26" s="39"/>
      <c r="B26" s="42"/>
      <c r="C26" s="312" t="s">
        <v>817</v>
      </c>
      <c r="D26" s="39"/>
      <c r="E26" s="39"/>
      <c r="F26" s="39"/>
      <c r="G26" s="39"/>
      <c r="H26" s="42"/>
    </row>
    <row r="27" s="2" customFormat="1" ht="16.8" customHeight="1">
      <c r="A27" s="39"/>
      <c r="B27" s="42"/>
      <c r="C27" s="310" t="s">
        <v>184</v>
      </c>
      <c r="D27" s="310" t="s">
        <v>185</v>
      </c>
      <c r="E27" s="16" t="s">
        <v>186</v>
      </c>
      <c r="F27" s="311">
        <v>49.5</v>
      </c>
      <c r="G27" s="39"/>
      <c r="H27" s="42"/>
    </row>
    <row r="28" s="2" customFormat="1">
      <c r="A28" s="39"/>
      <c r="B28" s="42"/>
      <c r="C28" s="310" t="s">
        <v>209</v>
      </c>
      <c r="D28" s="310" t="s">
        <v>210</v>
      </c>
      <c r="E28" s="16" t="s">
        <v>186</v>
      </c>
      <c r="F28" s="311">
        <v>133.864</v>
      </c>
      <c r="G28" s="39"/>
      <c r="H28" s="42"/>
    </row>
    <row r="29" s="2" customFormat="1" ht="16.8" customHeight="1">
      <c r="A29" s="39"/>
      <c r="B29" s="42"/>
      <c r="C29" s="306" t="s">
        <v>403</v>
      </c>
      <c r="D29" s="307" t="s">
        <v>1</v>
      </c>
      <c r="E29" s="308" t="s">
        <v>1</v>
      </c>
      <c r="F29" s="309">
        <v>12.83</v>
      </c>
      <c r="G29" s="39"/>
      <c r="H29" s="42"/>
    </row>
    <row r="30" s="2" customFormat="1" ht="16.8" customHeight="1">
      <c r="A30" s="39"/>
      <c r="B30" s="42"/>
      <c r="C30" s="310" t="s">
        <v>403</v>
      </c>
      <c r="D30" s="310" t="s">
        <v>404</v>
      </c>
      <c r="E30" s="16" t="s">
        <v>1</v>
      </c>
      <c r="F30" s="311">
        <v>12.83</v>
      </c>
      <c r="G30" s="39"/>
      <c r="H30" s="42"/>
    </row>
    <row r="31" s="2" customFormat="1" ht="16.8" customHeight="1">
      <c r="A31" s="39"/>
      <c r="B31" s="42"/>
      <c r="C31" s="306" t="s">
        <v>112</v>
      </c>
      <c r="D31" s="307" t="s">
        <v>1</v>
      </c>
      <c r="E31" s="308" t="s">
        <v>1</v>
      </c>
      <c r="F31" s="309">
        <v>84.364000000000004</v>
      </c>
      <c r="G31" s="39"/>
      <c r="H31" s="42"/>
    </row>
    <row r="32" s="2" customFormat="1" ht="16.8" customHeight="1">
      <c r="A32" s="39"/>
      <c r="B32" s="42"/>
      <c r="C32" s="310" t="s">
        <v>112</v>
      </c>
      <c r="D32" s="310" t="s">
        <v>199</v>
      </c>
      <c r="E32" s="16" t="s">
        <v>1</v>
      </c>
      <c r="F32" s="311">
        <v>84.364000000000004</v>
      </c>
      <c r="G32" s="39"/>
      <c r="H32" s="42"/>
    </row>
    <row r="33" s="2" customFormat="1" ht="16.8" customHeight="1">
      <c r="A33" s="39"/>
      <c r="B33" s="42"/>
      <c r="C33" s="312" t="s">
        <v>817</v>
      </c>
      <c r="D33" s="39"/>
      <c r="E33" s="39"/>
      <c r="F33" s="39"/>
      <c r="G33" s="39"/>
      <c r="H33" s="42"/>
    </row>
    <row r="34" s="2" customFormat="1">
      <c r="A34" s="39"/>
      <c r="B34" s="42"/>
      <c r="C34" s="310" t="s">
        <v>196</v>
      </c>
      <c r="D34" s="310" t="s">
        <v>197</v>
      </c>
      <c r="E34" s="16" t="s">
        <v>186</v>
      </c>
      <c r="F34" s="311">
        <v>84.364000000000004</v>
      </c>
      <c r="G34" s="39"/>
      <c r="H34" s="42"/>
    </row>
    <row r="35" s="2" customFormat="1">
      <c r="A35" s="39"/>
      <c r="B35" s="42"/>
      <c r="C35" s="310" t="s">
        <v>201</v>
      </c>
      <c r="D35" s="310" t="s">
        <v>202</v>
      </c>
      <c r="E35" s="16" t="s">
        <v>186</v>
      </c>
      <c r="F35" s="311">
        <v>84.364000000000004</v>
      </c>
      <c r="G35" s="39"/>
      <c r="H35" s="42"/>
    </row>
    <row r="36" s="2" customFormat="1">
      <c r="A36" s="39"/>
      <c r="B36" s="42"/>
      <c r="C36" s="310" t="s">
        <v>209</v>
      </c>
      <c r="D36" s="310" t="s">
        <v>210</v>
      </c>
      <c r="E36" s="16" t="s">
        <v>186</v>
      </c>
      <c r="F36" s="311">
        <v>133.864</v>
      </c>
      <c r="G36" s="39"/>
      <c r="H36" s="42"/>
    </row>
    <row r="37" s="2" customFormat="1">
      <c r="A37" s="39"/>
      <c r="B37" s="42"/>
      <c r="C37" s="310" t="s">
        <v>214</v>
      </c>
      <c r="D37" s="310" t="s">
        <v>215</v>
      </c>
      <c r="E37" s="16" t="s">
        <v>186</v>
      </c>
      <c r="F37" s="311">
        <v>2699.6480000000001</v>
      </c>
      <c r="G37" s="39"/>
      <c r="H37" s="42"/>
    </row>
    <row r="38" s="2" customFormat="1" ht="16.8" customHeight="1">
      <c r="A38" s="39"/>
      <c r="B38" s="42"/>
      <c r="C38" s="306" t="s">
        <v>114</v>
      </c>
      <c r="D38" s="307" t="s">
        <v>1</v>
      </c>
      <c r="E38" s="308" t="s">
        <v>1</v>
      </c>
      <c r="F38" s="309">
        <v>330</v>
      </c>
      <c r="G38" s="39"/>
      <c r="H38" s="42"/>
    </row>
    <row r="39" s="2" customFormat="1" ht="16.8" customHeight="1">
      <c r="A39" s="39"/>
      <c r="B39" s="42"/>
      <c r="C39" s="310" t="s">
        <v>114</v>
      </c>
      <c r="D39" s="310" t="s">
        <v>241</v>
      </c>
      <c r="E39" s="16" t="s">
        <v>1</v>
      </c>
      <c r="F39" s="311">
        <v>330</v>
      </c>
      <c r="G39" s="39"/>
      <c r="H39" s="42"/>
    </row>
    <row r="40" s="2" customFormat="1" ht="16.8" customHeight="1">
      <c r="A40" s="39"/>
      <c r="B40" s="42"/>
      <c r="C40" s="312" t="s">
        <v>817</v>
      </c>
      <c r="D40" s="39"/>
      <c r="E40" s="39"/>
      <c r="F40" s="39"/>
      <c r="G40" s="39"/>
      <c r="H40" s="42"/>
    </row>
    <row r="41" s="2" customFormat="1" ht="16.8" customHeight="1">
      <c r="A41" s="39"/>
      <c r="B41" s="42"/>
      <c r="C41" s="310" t="s">
        <v>238</v>
      </c>
      <c r="D41" s="310" t="s">
        <v>239</v>
      </c>
      <c r="E41" s="16" t="s">
        <v>163</v>
      </c>
      <c r="F41" s="311">
        <v>330</v>
      </c>
      <c r="G41" s="39"/>
      <c r="H41" s="42"/>
    </row>
    <row r="42" s="2" customFormat="1" ht="16.8" customHeight="1">
      <c r="A42" s="39"/>
      <c r="B42" s="42"/>
      <c r="C42" s="310" t="s">
        <v>172</v>
      </c>
      <c r="D42" s="310" t="s">
        <v>173</v>
      </c>
      <c r="E42" s="16" t="s">
        <v>163</v>
      </c>
      <c r="F42" s="311">
        <v>330</v>
      </c>
      <c r="G42" s="39"/>
      <c r="H42" s="42"/>
    </row>
    <row r="43" s="2" customFormat="1" ht="16.8" customHeight="1">
      <c r="A43" s="39"/>
      <c r="B43" s="42"/>
      <c r="C43" s="310" t="s">
        <v>180</v>
      </c>
      <c r="D43" s="310" t="s">
        <v>181</v>
      </c>
      <c r="E43" s="16" t="s">
        <v>163</v>
      </c>
      <c r="F43" s="311">
        <v>330</v>
      </c>
      <c r="G43" s="39"/>
      <c r="H43" s="42"/>
    </row>
    <row r="44" s="2" customFormat="1" ht="16.8" customHeight="1">
      <c r="A44" s="39"/>
      <c r="B44" s="42"/>
      <c r="C44" s="310" t="s">
        <v>184</v>
      </c>
      <c r="D44" s="310" t="s">
        <v>185</v>
      </c>
      <c r="E44" s="16" t="s">
        <v>186</v>
      </c>
      <c r="F44" s="311">
        <v>49.5</v>
      </c>
      <c r="G44" s="39"/>
      <c r="H44" s="42"/>
    </row>
    <row r="45" s="2" customFormat="1" ht="16.8" customHeight="1">
      <c r="A45" s="39"/>
      <c r="B45" s="42"/>
      <c r="C45" s="310" t="s">
        <v>205</v>
      </c>
      <c r="D45" s="310" t="s">
        <v>206</v>
      </c>
      <c r="E45" s="16" t="s">
        <v>163</v>
      </c>
      <c r="F45" s="311">
        <v>330</v>
      </c>
      <c r="G45" s="39"/>
      <c r="H45" s="42"/>
    </row>
    <row r="46" s="2" customFormat="1" ht="16.8" customHeight="1">
      <c r="A46" s="39"/>
      <c r="B46" s="42"/>
      <c r="C46" s="310" t="s">
        <v>234</v>
      </c>
      <c r="D46" s="310" t="s">
        <v>235</v>
      </c>
      <c r="E46" s="16" t="s">
        <v>186</v>
      </c>
      <c r="F46" s="311">
        <v>49.5</v>
      </c>
      <c r="G46" s="39"/>
      <c r="H46" s="42"/>
    </row>
    <row r="47" s="2" customFormat="1" ht="16.8" customHeight="1">
      <c r="A47" s="39"/>
      <c r="B47" s="42"/>
      <c r="C47" s="306" t="s">
        <v>116</v>
      </c>
      <c r="D47" s="307" t="s">
        <v>1</v>
      </c>
      <c r="E47" s="308" t="s">
        <v>1</v>
      </c>
      <c r="F47" s="309">
        <v>70.629999999999995</v>
      </c>
      <c r="G47" s="39"/>
      <c r="H47" s="42"/>
    </row>
    <row r="48" s="2" customFormat="1" ht="16.8" customHeight="1">
      <c r="A48" s="39"/>
      <c r="B48" s="42"/>
      <c r="C48" s="310" t="s">
        <v>116</v>
      </c>
      <c r="D48" s="310" t="s">
        <v>430</v>
      </c>
      <c r="E48" s="16" t="s">
        <v>1</v>
      </c>
      <c r="F48" s="311">
        <v>70.629999999999995</v>
      </c>
      <c r="G48" s="39"/>
      <c r="H48" s="42"/>
    </row>
    <row r="49" s="2" customFormat="1" ht="16.8" customHeight="1">
      <c r="A49" s="39"/>
      <c r="B49" s="42"/>
      <c r="C49" s="312" t="s">
        <v>817</v>
      </c>
      <c r="D49" s="39"/>
      <c r="E49" s="39"/>
      <c r="F49" s="39"/>
      <c r="G49" s="39"/>
      <c r="H49" s="42"/>
    </row>
    <row r="50" s="2" customFormat="1" ht="16.8" customHeight="1">
      <c r="A50" s="39"/>
      <c r="B50" s="42"/>
      <c r="C50" s="310" t="s">
        <v>427</v>
      </c>
      <c r="D50" s="310" t="s">
        <v>428</v>
      </c>
      <c r="E50" s="16" t="s">
        <v>163</v>
      </c>
      <c r="F50" s="311">
        <v>70.629999999999995</v>
      </c>
      <c r="G50" s="39"/>
      <c r="H50" s="42"/>
    </row>
    <row r="51" s="2" customFormat="1" ht="16.8" customHeight="1">
      <c r="A51" s="39"/>
      <c r="B51" s="42"/>
      <c r="C51" s="310" t="s">
        <v>432</v>
      </c>
      <c r="D51" s="310" t="s">
        <v>433</v>
      </c>
      <c r="E51" s="16" t="s">
        <v>163</v>
      </c>
      <c r="F51" s="311">
        <v>70.629999999999995</v>
      </c>
      <c r="G51" s="39"/>
      <c r="H51" s="42"/>
    </row>
    <row r="52" s="2" customFormat="1" ht="16.8" customHeight="1">
      <c r="A52" s="39"/>
      <c r="B52" s="42"/>
      <c r="C52" s="306" t="s">
        <v>119</v>
      </c>
      <c r="D52" s="307" t="s">
        <v>1</v>
      </c>
      <c r="E52" s="308" t="s">
        <v>1</v>
      </c>
      <c r="F52" s="309">
        <v>19.212</v>
      </c>
      <c r="G52" s="39"/>
      <c r="H52" s="42"/>
    </row>
    <row r="53" s="2" customFormat="1" ht="16.8" customHeight="1">
      <c r="A53" s="39"/>
      <c r="B53" s="42"/>
      <c r="C53" s="310" t="s">
        <v>119</v>
      </c>
      <c r="D53" s="310" t="s">
        <v>410</v>
      </c>
      <c r="E53" s="16" t="s">
        <v>1</v>
      </c>
      <c r="F53" s="311">
        <v>19.212</v>
      </c>
      <c r="G53" s="39"/>
      <c r="H53" s="42"/>
    </row>
    <row r="54" s="2" customFormat="1" ht="16.8" customHeight="1">
      <c r="A54" s="39"/>
      <c r="B54" s="42"/>
      <c r="C54" s="312" t="s">
        <v>817</v>
      </c>
      <c r="D54" s="39"/>
      <c r="E54" s="39"/>
      <c r="F54" s="39"/>
      <c r="G54" s="39"/>
      <c r="H54" s="42"/>
    </row>
    <row r="55" s="2" customFormat="1" ht="16.8" customHeight="1">
      <c r="A55" s="39"/>
      <c r="B55" s="42"/>
      <c r="C55" s="310" t="s">
        <v>406</v>
      </c>
      <c r="D55" s="310" t="s">
        <v>407</v>
      </c>
      <c r="E55" s="16" t="s">
        <v>186</v>
      </c>
      <c r="F55" s="311">
        <v>19.212</v>
      </c>
      <c r="G55" s="39"/>
      <c r="H55" s="42"/>
    </row>
    <row r="56" s="2" customFormat="1">
      <c r="A56" s="39"/>
      <c r="B56" s="42"/>
      <c r="C56" s="310" t="s">
        <v>472</v>
      </c>
      <c r="D56" s="310" t="s">
        <v>473</v>
      </c>
      <c r="E56" s="16" t="s">
        <v>372</v>
      </c>
      <c r="F56" s="311">
        <v>48.030000000000001</v>
      </c>
      <c r="G56" s="39"/>
      <c r="H56" s="42"/>
    </row>
    <row r="57" s="2" customFormat="1" ht="7.44" customHeight="1">
      <c r="A57" s="39"/>
      <c r="B57" s="193"/>
      <c r="C57" s="194"/>
      <c r="D57" s="194"/>
      <c r="E57" s="194"/>
      <c r="F57" s="194"/>
      <c r="G57" s="194"/>
      <c r="H57" s="42"/>
    </row>
    <row r="58" s="2" customFormat="1">
      <c r="A58" s="39"/>
      <c r="B58" s="39"/>
      <c r="C58" s="39"/>
      <c r="D58" s="39"/>
      <c r="E58" s="39"/>
      <c r="F58" s="39"/>
      <c r="G58" s="39"/>
      <c r="H58" s="39"/>
    </row>
  </sheetData>
  <sheetProtection sheet="1" formatColumns="0" formatRows="0" objects="1" scenarios="1" spinCount="100000" saltValue="ntDXF8+lkgQlkNveEk647wdbxhT+4XdwrEOod+NkIViZeGVbAU+4yHZhhr2fhdJnnyd/rfsVNZGO6GQiAd3CAQ==" hashValue="3pcS7P+urbERJ66USaJEc/KzUKITieNf0Nxsqoc7cR+bergDvLqEblPebh8i6W3jKMoq8Pa3c+qO6Btse5tFA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Kudláček František</dc:creator>
  <cp:lastModifiedBy>Kudláček František</cp:lastModifiedBy>
  <dcterms:created xsi:type="dcterms:W3CDTF">2023-06-01T06:36:42Z</dcterms:created>
  <dcterms:modified xsi:type="dcterms:W3CDTF">2023-06-01T06:38:33Z</dcterms:modified>
</cp:coreProperties>
</file>